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filterPrivacy="1"/>
  <bookViews>
    <workbookView xWindow="0" yWindow="0" windowWidth="22260" windowHeight="12645"/>
  </bookViews>
  <sheets>
    <sheet name="НМЦК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2"/>
  <c r="I13"/>
  <c r="L13"/>
  <c r="K4" l="1"/>
  <c r="K5"/>
  <c r="K6"/>
  <c r="K7"/>
  <c r="K8"/>
  <c r="K9"/>
  <c r="K10"/>
  <c r="K11"/>
  <c r="K12"/>
  <c r="I12"/>
  <c r="K13" l="1"/>
  <c r="I14" i="1"/>
  <c r="L6" l="1"/>
  <c r="M6" s="1"/>
  <c r="N6" s="1"/>
  <c r="O6" s="1"/>
  <c r="L7"/>
  <c r="M7" s="1"/>
  <c r="L8"/>
  <c r="M8" s="1"/>
  <c r="N8" s="1"/>
  <c r="O8" s="1"/>
  <c r="L9"/>
  <c r="M9" s="1"/>
  <c r="L10"/>
  <c r="M10" s="1"/>
  <c r="N10" s="1"/>
  <c r="O10" s="1"/>
  <c r="L11"/>
  <c r="M11" s="1"/>
  <c r="L12"/>
  <c r="M12" s="1"/>
  <c r="N12" s="1"/>
  <c r="O12" s="1"/>
  <c r="L13"/>
  <c r="M13" s="1"/>
  <c r="N13" s="1"/>
  <c r="O13" s="1"/>
  <c r="L14"/>
  <c r="M14" s="1"/>
  <c r="N14" s="1"/>
  <c r="O14" s="1"/>
  <c r="I4" i="2"/>
  <c r="I5"/>
  <c r="I6"/>
  <c r="I7"/>
  <c r="I8"/>
  <c r="I9"/>
  <c r="I10"/>
  <c r="I11"/>
  <c r="G12"/>
  <c r="G4"/>
  <c r="G5"/>
  <c r="G6"/>
  <c r="G7"/>
  <c r="G8"/>
  <c r="G9"/>
  <c r="G10"/>
  <c r="G11"/>
  <c r="J14" i="1"/>
  <c r="K14" s="1"/>
  <c r="I6"/>
  <c r="J6" s="1"/>
  <c r="K6" s="1"/>
  <c r="I7"/>
  <c r="J7" s="1"/>
  <c r="K7" s="1"/>
  <c r="I8"/>
  <c r="J8" s="1"/>
  <c r="K8" s="1"/>
  <c r="I9"/>
  <c r="J9" s="1"/>
  <c r="K9" s="1"/>
  <c r="I10"/>
  <c r="J10" s="1"/>
  <c r="K10" s="1"/>
  <c r="I11"/>
  <c r="J11" s="1"/>
  <c r="K11" s="1"/>
  <c r="I12"/>
  <c r="J12" s="1"/>
  <c r="K12" s="1"/>
  <c r="I13"/>
  <c r="J13" s="1"/>
  <c r="K13" s="1"/>
  <c r="L12" i="2" l="1"/>
  <c r="L11" l="1"/>
  <c r="L10"/>
  <c r="N11" i="1"/>
  <c r="O11" s="1"/>
  <c r="N9"/>
  <c r="O9" s="1"/>
  <c r="N7"/>
  <c r="O7" s="1"/>
  <c r="O15" l="1"/>
  <c r="L8" i="2"/>
  <c r="L9"/>
  <c r="L7"/>
  <c r="L6"/>
  <c r="L5"/>
  <c r="L4"/>
</calcChain>
</file>

<file path=xl/sharedStrings.xml><?xml version="1.0" encoding="utf-8"?>
<sst xmlns="http://schemas.openxmlformats.org/spreadsheetml/2006/main" count="82" uniqueCount="54">
  <si>
    <t xml:space="preserve">Обоснование начальной (максимальной) цены контракта 
</t>
  </si>
  <si>
    <t>№</t>
  </si>
  <si>
    <t>Наименование, основные характеристики объекта закупки</t>
  </si>
  <si>
    <t>Ед. изм</t>
  </si>
  <si>
    <t>Кол-во</t>
  </si>
  <si>
    <t>Коммерческие предложения (руб./ед.изм.)</t>
  </si>
  <si>
    <t xml:space="preserve">Однородность совокупности значений выявленных цен, используемых в расчете </t>
  </si>
  <si>
    <t>ОКПД</t>
  </si>
  <si>
    <t xml:space="preserve">Средняя арифметическая цена за единицу     &lt;ц&gt; </t>
  </si>
  <si>
    <t>Среднее квадратичное отклонение</t>
  </si>
  <si>
    <t>Цена за единицу изм. (руб.)</t>
  </si>
  <si>
    <t>Цена за единицу изм. с округлением (вниз) до сотых долей после запятой (руб.)</t>
  </si>
  <si>
    <t>штук</t>
  </si>
  <si>
    <t>упаковка</t>
  </si>
  <si>
    <t>Ножницы</t>
  </si>
  <si>
    <t>Корректор ручка</t>
  </si>
  <si>
    <r>
      <t xml:space="preserve">коэффициент вариации цен V (%)           </t>
    </r>
    <r>
      <rPr>
        <i/>
        <sz val="10"/>
        <color indexed="8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</si>
  <si>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color indexed="8"/>
        <rFont val="Times New Roman"/>
        <family val="1"/>
        <charset val="204"/>
      </rPr>
      <t>Расчет Н(М)ЦК по формуле</t>
    </r>
    <r>
      <rPr>
        <sz val="10"/>
        <color indexed="8"/>
        <rFont val="Times New Roman"/>
        <family val="1"/>
        <charset val="204"/>
      </rPr>
      <t xml:space="preserve">                             v - количество (объем) закупаемого товара (работы, услуги);
n - количество значений, используемых в расчете;
i - номер источника ценовой информации;
     - цена единицы</t>
    </r>
  </si>
  <si>
    <t>Предложение №3</t>
  </si>
  <si>
    <t>Предложение №2</t>
  </si>
  <si>
    <t>Предложение №1</t>
  </si>
  <si>
    <t>Канцелярские товары 2025 год</t>
  </si>
  <si>
    <t xml:space="preserve">№ п/п </t>
  </si>
  <si>
    <t>Наименование</t>
  </si>
  <si>
    <t>единица измерения</t>
  </si>
  <si>
    <t>Общее количество</t>
  </si>
  <si>
    <t>НМЦ товара</t>
  </si>
  <si>
    <t>экономика</t>
  </si>
  <si>
    <t>Администрация</t>
  </si>
  <si>
    <t>Опека</t>
  </si>
  <si>
    <t>ВСЕГО</t>
  </si>
  <si>
    <t>кол-во</t>
  </si>
  <si>
    <t>сумма</t>
  </si>
  <si>
    <t>25.71.11.120-00000004</t>
  </si>
  <si>
    <t>20.59.59.900-00000003</t>
  </si>
  <si>
    <t>20.59.59.900-00000001</t>
  </si>
  <si>
    <t>22.29.21.000-00000001</t>
  </si>
  <si>
    <t>22.29.25.000-00000025</t>
  </si>
  <si>
    <t>22.29.25.000-00000032</t>
  </si>
  <si>
    <t>Средство корректирующее канцелярское (жидкость)</t>
  </si>
  <si>
    <t>Средство корректирующее канцелярское (лента)</t>
  </si>
  <si>
    <t>20.59.59.900-00000002</t>
  </si>
  <si>
    <t>Пружина для переплета пластмассовая (51 мм 50 шт в упаковке)</t>
  </si>
  <si>
    <t>Пружина для переплета пластмассовая (32 мм 50 шт в упаковке)</t>
  </si>
  <si>
    <t>Клейкая лента (скотч узкий)</t>
  </si>
  <si>
    <t>Клейкая лента (скотч ШИРОКИЙ)</t>
  </si>
  <si>
    <t>Обложка для переплета пластиковая (100 шт)</t>
  </si>
  <si>
    <t>22.29.21.000-00000002</t>
  </si>
  <si>
    <t xml:space="preserve">Приложение 1 к извещению об осуществлении закупки
</t>
  </si>
  <si>
    <t>Н(М)ЦК контракта с учетом округления цены за единицу (руб.)</t>
  </si>
  <si>
    <t>Н(М)ЦК определяемая методом сопоставимых рыночных цен (анализа рынка)*</t>
  </si>
  <si>
    <t>Средство корректирующее канцелярское (корректор ручка)</t>
  </si>
  <si>
    <t>Клейкая лента (скотч широкий)</t>
  </si>
  <si>
    <t>В результате проведенного расчета Н(М)ЦК контракта составила: 56 721 (Пятьдесят шесть тысяч семьсот двадцать один) рубль 85 копеек.</t>
  </si>
</sst>
</file>

<file path=xl/styles.xml><?xml version="1.0" encoding="utf-8"?>
<styleSheet xmlns="http://schemas.openxmlformats.org/spreadsheetml/2006/main">
  <numFmts count="3">
    <numFmt numFmtId="164" formatCode="#,##0.00\ _₽"/>
    <numFmt numFmtId="165" formatCode="0.0000"/>
    <numFmt numFmtId="166" formatCode="0.0000000"/>
  </numFmts>
  <fonts count="14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Alignment="1"/>
    <xf numFmtId="0" fontId="8" fillId="0" borderId="0" xfId="0" applyFont="1"/>
    <xf numFmtId="0" fontId="8" fillId="0" borderId="0" xfId="0" applyFont="1" applyFill="1"/>
    <xf numFmtId="0" fontId="8" fillId="0" borderId="7" xfId="0" applyFont="1" applyFill="1" applyBorder="1"/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4" fontId="8" fillId="0" borderId="0" xfId="0" applyNumberFormat="1" applyFont="1" applyFill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2" fontId="0" fillId="0" borderId="0" xfId="0" applyNumberFormat="1"/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 wrapText="1"/>
    </xf>
    <xf numFmtId="166" fontId="1" fillId="0" borderId="7" xfId="0" applyNumberFormat="1" applyFont="1" applyFill="1" applyBorder="1" applyAlignment="1">
      <alignment horizontal="center" vertical="center"/>
    </xf>
    <xf numFmtId="4" fontId="7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4" fontId="8" fillId="0" borderId="0" xfId="0" applyNumberFormat="1" applyFont="1" applyFill="1"/>
    <xf numFmtId="0" fontId="0" fillId="0" borderId="0" xfId="0" applyFill="1"/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1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/>
    </xf>
    <xf numFmtId="2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top" wrapText="1"/>
    </xf>
    <xf numFmtId="2" fontId="2" fillId="0" borderId="4" xfId="0" applyNumberFormat="1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2" xfId="0" applyFont="1" applyBorder="1" applyAlignment="1"/>
    <xf numFmtId="0" fontId="8" fillId="0" borderId="6" xfId="0" applyFont="1" applyBorder="1" applyAlignment="1"/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3" fillId="0" borderId="0" xfId="0" applyFont="1" applyFill="1" applyAlignment="1">
      <alignment horizontal="center" wrapText="1"/>
    </xf>
    <xf numFmtId="165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30161</xdr:colOff>
      <xdr:row>4</xdr:row>
      <xdr:rowOff>1020763</xdr:rowOff>
    </xdr:from>
    <xdr:to>
      <xdr:col>10</xdr:col>
      <xdr:colOff>691794</xdr:colOff>
      <xdr:row>4</xdr:row>
      <xdr:rowOff>1404937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xmlns="" id="{BB338419-9044-4A66-8EF0-2453CC855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158036" y="2536826"/>
          <a:ext cx="661633" cy="384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150935</xdr:colOff>
      <xdr:row>4</xdr:row>
      <xdr:rowOff>548787</xdr:rowOff>
    </xdr:from>
    <xdr:to>
      <xdr:col>9</xdr:col>
      <xdr:colOff>665285</xdr:colOff>
      <xdr:row>4</xdr:row>
      <xdr:rowOff>977412</xdr:rowOff>
    </xdr:to>
    <xdr:pic>
      <xdr:nvPicPr>
        <xdr:cNvPr id="11" name="Picture 2">
          <a:extLst>
            <a:ext uri="{FF2B5EF4-FFF2-40B4-BE49-F238E27FC236}">
              <a16:creationId xmlns:a16="http://schemas.microsoft.com/office/drawing/2014/main" xmlns="" id="{B21FEC1C-0E68-4F60-9BA1-E3987B154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583973" y="2065460"/>
          <a:ext cx="5143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76200</xdr:colOff>
      <xdr:row>4</xdr:row>
      <xdr:rowOff>2343151</xdr:rowOff>
    </xdr:from>
    <xdr:to>
      <xdr:col>11</xdr:col>
      <xdr:colOff>976423</xdr:colOff>
      <xdr:row>4</xdr:row>
      <xdr:rowOff>2647951</xdr:rowOff>
    </xdr:to>
    <xdr:pic>
      <xdr:nvPicPr>
        <xdr:cNvPr id="12" name="Picture 5">
          <a:extLst>
            <a:ext uri="{FF2B5EF4-FFF2-40B4-BE49-F238E27FC236}">
              <a16:creationId xmlns:a16="http://schemas.microsoft.com/office/drawing/2014/main" xmlns="" id="{5D9C6DE6-FB41-46E6-83B0-FCA1C1D69D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62825" y="4448176"/>
          <a:ext cx="900223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266700</xdr:colOff>
      <xdr:row>4</xdr:row>
      <xdr:rowOff>1352550</xdr:rowOff>
    </xdr:from>
    <xdr:to>
      <xdr:col>11</xdr:col>
      <xdr:colOff>419100</xdr:colOff>
      <xdr:row>4</xdr:row>
      <xdr:rowOff>1571625</xdr:rowOff>
    </xdr:to>
    <xdr:pic>
      <xdr:nvPicPr>
        <xdr:cNvPr id="13" name="Picture 6">
          <a:extLst>
            <a:ext uri="{FF2B5EF4-FFF2-40B4-BE49-F238E27FC236}">
              <a16:creationId xmlns:a16="http://schemas.microsoft.com/office/drawing/2014/main" xmlns="" id="{134D08F1-ECE1-443E-97EC-F18984873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9077325" y="2933700"/>
          <a:ext cx="1524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tabSelected="1" topLeftCell="A6" zoomScale="110" zoomScaleNormal="110" workbookViewId="0">
      <selection sqref="A1:O17"/>
    </sheetView>
  </sheetViews>
  <sheetFormatPr defaultRowHeight="15"/>
  <cols>
    <col min="1" max="1" width="4.42578125" customWidth="1"/>
    <col min="2" max="2" width="19.5703125" customWidth="1"/>
    <col min="3" max="3" width="13" style="47" customWidth="1"/>
    <col min="5" max="5" width="10.7109375" customWidth="1"/>
    <col min="9" max="9" width="12.28515625" customWidth="1"/>
    <col min="10" max="10" width="14.28515625" customWidth="1"/>
    <col min="11" max="11" width="12.42578125" customWidth="1"/>
    <col min="12" max="12" width="17.140625" customWidth="1"/>
    <col min="13" max="13" width="9.85546875" customWidth="1"/>
    <col min="14" max="14" width="9.42578125" customWidth="1"/>
    <col min="15" max="15" width="14.85546875" customWidth="1"/>
  </cols>
  <sheetData>
    <row r="1" spans="1:16">
      <c r="A1" s="1"/>
      <c r="B1" s="2"/>
      <c r="C1" s="48"/>
      <c r="D1" s="3"/>
      <c r="E1" s="3"/>
      <c r="F1" s="4"/>
      <c r="G1" s="4"/>
      <c r="H1" s="4"/>
      <c r="I1" s="1"/>
      <c r="J1" s="1"/>
      <c r="K1" s="1"/>
      <c r="L1" s="1"/>
      <c r="M1" s="1"/>
      <c r="N1" s="1"/>
      <c r="O1" s="1"/>
    </row>
    <row r="2" spans="1:16" ht="54" customHeight="1">
      <c r="A2" s="1"/>
      <c r="B2" s="2"/>
      <c r="C2" s="48"/>
      <c r="D2" s="3"/>
      <c r="E2" s="3"/>
      <c r="F2" s="4"/>
      <c r="G2" s="4"/>
      <c r="H2" s="4"/>
      <c r="I2" s="1"/>
      <c r="J2" s="1"/>
      <c r="K2" s="1"/>
      <c r="L2" s="80" t="s">
        <v>48</v>
      </c>
      <c r="M2" s="81"/>
      <c r="N2" s="81"/>
      <c r="O2" s="81"/>
    </row>
    <row r="3" spans="1:16" ht="21.75" customHeight="1">
      <c r="A3" s="59" t="s">
        <v>0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6" ht="28.5" customHeight="1">
      <c r="A4" s="60" t="s">
        <v>1</v>
      </c>
      <c r="B4" s="60" t="s">
        <v>2</v>
      </c>
      <c r="C4" s="38"/>
      <c r="D4" s="60" t="s">
        <v>3</v>
      </c>
      <c r="E4" s="60" t="s">
        <v>4</v>
      </c>
      <c r="F4" s="62" t="s">
        <v>5</v>
      </c>
      <c r="G4" s="63"/>
      <c r="H4" s="64"/>
      <c r="I4" s="65" t="s">
        <v>6</v>
      </c>
      <c r="J4" s="66"/>
      <c r="K4" s="67"/>
      <c r="L4" s="68" t="s">
        <v>50</v>
      </c>
      <c r="M4" s="69"/>
      <c r="N4" s="69"/>
      <c r="O4" s="70"/>
    </row>
    <row r="5" spans="1:16" ht="210" customHeight="1">
      <c r="A5" s="61"/>
      <c r="B5" s="61"/>
      <c r="C5" s="39" t="s">
        <v>7</v>
      </c>
      <c r="D5" s="61"/>
      <c r="E5" s="61"/>
      <c r="F5" s="5" t="s">
        <v>20</v>
      </c>
      <c r="G5" s="5" t="s">
        <v>19</v>
      </c>
      <c r="H5" s="5" t="s">
        <v>18</v>
      </c>
      <c r="I5" s="6" t="s">
        <v>8</v>
      </c>
      <c r="J5" s="6" t="s">
        <v>9</v>
      </c>
      <c r="K5" s="7" t="s">
        <v>16</v>
      </c>
      <c r="L5" s="8" t="s">
        <v>17</v>
      </c>
      <c r="M5" s="6" t="s">
        <v>10</v>
      </c>
      <c r="N5" s="6" t="s">
        <v>11</v>
      </c>
      <c r="O5" s="6" t="s">
        <v>49</v>
      </c>
    </row>
    <row r="6" spans="1:16" ht="25.5">
      <c r="A6" s="9">
        <v>1</v>
      </c>
      <c r="B6" s="12" t="s">
        <v>14</v>
      </c>
      <c r="C6" s="11" t="s">
        <v>33</v>
      </c>
      <c r="D6" s="13" t="s">
        <v>12</v>
      </c>
      <c r="E6" s="41">
        <v>14</v>
      </c>
      <c r="F6" s="40">
        <v>294.82</v>
      </c>
      <c r="G6" s="40">
        <v>246.12</v>
      </c>
      <c r="H6" s="40">
        <v>246.12</v>
      </c>
      <c r="I6" s="42">
        <f t="shared" ref="I6:I13" si="0">AVERAGE(F6:H6)</f>
        <v>262.35333333333335</v>
      </c>
      <c r="J6" s="43">
        <f t="shared" ref="J6:J14" si="1">SQRT(((SUM((POWER(H6-I6,2)),(POWER(G6-I6,2)),(POWER(F6-I6,2)))/(COLUMNS(F6:H6)-1))))</f>
        <v>28.116958109534767</v>
      </c>
      <c r="K6" s="43">
        <f t="shared" ref="K6:K14" si="2">J6/I6*100</f>
        <v>10.717210165502539</v>
      </c>
      <c r="L6" s="42">
        <f t="shared" ref="L6:L14" si="3">((E6/3)*(SUM(F6:H6)))</f>
        <v>3672.9466666666672</v>
      </c>
      <c r="M6" s="83">
        <f t="shared" ref="M6:M14" si="4">L6/E6</f>
        <v>262.35333333333335</v>
      </c>
      <c r="N6" s="42">
        <f>ROUNDDOWN(M6,2)</f>
        <v>262.35000000000002</v>
      </c>
      <c r="O6" s="84">
        <f t="shared" ref="O6:O11" si="5">N6*E6</f>
        <v>3672.9000000000005</v>
      </c>
    </row>
    <row r="7" spans="1:16" ht="51">
      <c r="A7" s="9">
        <v>2</v>
      </c>
      <c r="B7" s="10" t="s">
        <v>39</v>
      </c>
      <c r="C7" s="11" t="s">
        <v>34</v>
      </c>
      <c r="D7" s="11" t="s">
        <v>12</v>
      </c>
      <c r="E7" s="41">
        <v>4</v>
      </c>
      <c r="F7" s="40">
        <v>56.41</v>
      </c>
      <c r="G7" s="40">
        <v>56.99</v>
      </c>
      <c r="H7" s="40">
        <v>56.99</v>
      </c>
      <c r="I7" s="42">
        <f t="shared" si="0"/>
        <v>56.796666666666674</v>
      </c>
      <c r="J7" s="43">
        <f t="shared" si="1"/>
        <v>0.33486315612998607</v>
      </c>
      <c r="K7" s="43">
        <f t="shared" si="2"/>
        <v>0.58958240999469347</v>
      </c>
      <c r="L7" s="42">
        <f t="shared" si="3"/>
        <v>227.18666666666667</v>
      </c>
      <c r="M7" s="83">
        <f t="shared" si="4"/>
        <v>56.796666666666667</v>
      </c>
      <c r="N7" s="42">
        <f t="shared" ref="N7:N11" si="6">ROUNDUP(M7,2)</f>
        <v>56.8</v>
      </c>
      <c r="O7" s="84">
        <f t="shared" si="5"/>
        <v>227.2</v>
      </c>
    </row>
    <row r="8" spans="1:16" ht="38.25">
      <c r="A8" s="9">
        <v>3</v>
      </c>
      <c r="B8" s="10" t="s">
        <v>40</v>
      </c>
      <c r="C8" s="11" t="s">
        <v>35</v>
      </c>
      <c r="D8" s="11" t="s">
        <v>12</v>
      </c>
      <c r="E8" s="41">
        <v>120</v>
      </c>
      <c r="F8" s="40">
        <v>165.62</v>
      </c>
      <c r="G8" s="40">
        <v>254.16</v>
      </c>
      <c r="H8" s="40">
        <v>244.1</v>
      </c>
      <c r="I8" s="42">
        <f t="shared" si="0"/>
        <v>221.29333333333332</v>
      </c>
      <c r="J8" s="43">
        <f t="shared" si="1"/>
        <v>48.476189344185592</v>
      </c>
      <c r="K8" s="43">
        <f t="shared" si="2"/>
        <v>21.905851664842562</v>
      </c>
      <c r="L8" s="42">
        <f t="shared" si="3"/>
        <v>26555.200000000001</v>
      </c>
      <c r="M8" s="83">
        <f t="shared" si="4"/>
        <v>221.29333333333335</v>
      </c>
      <c r="N8" s="42">
        <f>ROUNDDOWN(M8,2)</f>
        <v>221.29</v>
      </c>
      <c r="O8" s="84">
        <f t="shared" si="5"/>
        <v>26554.799999999999</v>
      </c>
    </row>
    <row r="9" spans="1:16" ht="51">
      <c r="A9" s="9">
        <v>4</v>
      </c>
      <c r="B9" s="10" t="s">
        <v>51</v>
      </c>
      <c r="C9" s="11" t="s">
        <v>41</v>
      </c>
      <c r="D9" s="11" t="s">
        <v>12</v>
      </c>
      <c r="E9" s="41">
        <v>14</v>
      </c>
      <c r="F9" s="40">
        <v>61.75</v>
      </c>
      <c r="G9" s="40">
        <v>61.75</v>
      </c>
      <c r="H9" s="40">
        <v>61.75</v>
      </c>
      <c r="I9" s="42">
        <f t="shared" si="0"/>
        <v>61.75</v>
      </c>
      <c r="J9" s="43">
        <f t="shared" si="1"/>
        <v>0</v>
      </c>
      <c r="K9" s="43">
        <f t="shared" si="2"/>
        <v>0</v>
      </c>
      <c r="L9" s="42">
        <f t="shared" si="3"/>
        <v>864.5</v>
      </c>
      <c r="M9" s="83">
        <f t="shared" si="4"/>
        <v>61.75</v>
      </c>
      <c r="N9" s="42">
        <f t="shared" si="6"/>
        <v>61.75</v>
      </c>
      <c r="O9" s="84">
        <f t="shared" si="5"/>
        <v>864.5</v>
      </c>
    </row>
    <row r="10" spans="1:16" ht="25.5">
      <c r="A10" s="9">
        <v>5</v>
      </c>
      <c r="B10" s="10" t="s">
        <v>44</v>
      </c>
      <c r="C10" s="11" t="s">
        <v>36</v>
      </c>
      <c r="D10" s="11" t="s">
        <v>12</v>
      </c>
      <c r="E10" s="53">
        <v>23</v>
      </c>
      <c r="F10" s="54">
        <v>32.25</v>
      </c>
      <c r="G10" s="54">
        <v>34.5</v>
      </c>
      <c r="H10" s="54">
        <v>37.99</v>
      </c>
      <c r="I10" s="55">
        <f t="shared" si="0"/>
        <v>34.913333333333334</v>
      </c>
      <c r="J10" s="56">
        <f t="shared" si="1"/>
        <v>2.8922367353543761</v>
      </c>
      <c r="K10" s="56">
        <f t="shared" si="2"/>
        <v>8.2840464063997779</v>
      </c>
      <c r="L10" s="55">
        <f t="shared" si="3"/>
        <v>803.00666666666677</v>
      </c>
      <c r="M10" s="85">
        <f t="shared" si="4"/>
        <v>34.913333333333341</v>
      </c>
      <c r="N10" s="55">
        <f>ROUNDDOWN(M10,2)</f>
        <v>34.909999999999997</v>
      </c>
      <c r="O10" s="86">
        <f>N10*E10</f>
        <v>802.93</v>
      </c>
    </row>
    <row r="11" spans="1:16" ht="25.5">
      <c r="A11" s="9">
        <v>6</v>
      </c>
      <c r="B11" s="10" t="s">
        <v>52</v>
      </c>
      <c r="C11" s="11" t="s">
        <v>47</v>
      </c>
      <c r="D11" s="11" t="s">
        <v>12</v>
      </c>
      <c r="E11" s="41">
        <v>34</v>
      </c>
      <c r="F11" s="40">
        <v>118.71</v>
      </c>
      <c r="G11" s="40">
        <v>95.94</v>
      </c>
      <c r="H11" s="40">
        <v>95.94</v>
      </c>
      <c r="I11" s="42">
        <f t="shared" si="0"/>
        <v>103.52999999999999</v>
      </c>
      <c r="J11" s="43">
        <f t="shared" si="1"/>
        <v>13.146265629447777</v>
      </c>
      <c r="K11" s="43">
        <f t="shared" si="2"/>
        <v>12.69802533511811</v>
      </c>
      <c r="L11" s="42">
        <f t="shared" si="3"/>
        <v>3520.02</v>
      </c>
      <c r="M11" s="83">
        <f t="shared" si="4"/>
        <v>103.53</v>
      </c>
      <c r="N11" s="42">
        <f t="shared" si="6"/>
        <v>103.53</v>
      </c>
      <c r="O11" s="84">
        <f t="shared" si="5"/>
        <v>3520.02</v>
      </c>
    </row>
    <row r="12" spans="1:16" ht="38.25">
      <c r="A12" s="9">
        <v>7</v>
      </c>
      <c r="B12" s="10" t="s">
        <v>46</v>
      </c>
      <c r="C12" s="11" t="s">
        <v>37</v>
      </c>
      <c r="D12" s="11" t="s">
        <v>13</v>
      </c>
      <c r="E12" s="41">
        <v>3</v>
      </c>
      <c r="F12" s="40">
        <v>1701.62</v>
      </c>
      <c r="G12" s="40">
        <v>1782.7</v>
      </c>
      <c r="H12" s="40">
        <v>1782.7</v>
      </c>
      <c r="I12" s="42">
        <f t="shared" si="0"/>
        <v>1755.6733333333332</v>
      </c>
      <c r="J12" s="43">
        <f t="shared" si="1"/>
        <v>46.811559825894946</v>
      </c>
      <c r="K12" s="43">
        <f t="shared" si="2"/>
        <v>2.666302377391482</v>
      </c>
      <c r="L12" s="42">
        <f t="shared" si="3"/>
        <v>5267.0199999999995</v>
      </c>
      <c r="M12" s="83">
        <f t="shared" si="4"/>
        <v>1755.6733333333332</v>
      </c>
      <c r="N12" s="42">
        <f>ROUNDDOWN(M12,2)</f>
        <v>1755.67</v>
      </c>
      <c r="O12" s="84">
        <f t="shared" ref="O12" si="7">N12*E12</f>
        <v>5267.01</v>
      </c>
    </row>
    <row r="13" spans="1:16" ht="51">
      <c r="A13" s="9">
        <v>8</v>
      </c>
      <c r="B13" s="10" t="s">
        <v>42</v>
      </c>
      <c r="C13" s="11" t="s">
        <v>38</v>
      </c>
      <c r="D13" s="11" t="s">
        <v>13</v>
      </c>
      <c r="E13" s="41">
        <v>5</v>
      </c>
      <c r="F13" s="40">
        <v>2890.91</v>
      </c>
      <c r="G13" s="40">
        <v>2614.9499999999998</v>
      </c>
      <c r="H13" s="40">
        <v>2614.9499999999998</v>
      </c>
      <c r="I13" s="42">
        <f t="shared" si="0"/>
        <v>2706.9366666666665</v>
      </c>
      <c r="J13" s="43">
        <f t="shared" si="1"/>
        <v>159.32558028556915</v>
      </c>
      <c r="K13" s="43">
        <f t="shared" si="2"/>
        <v>5.885825931855412</v>
      </c>
      <c r="L13" s="42">
        <f t="shared" si="3"/>
        <v>13534.683333333332</v>
      </c>
      <c r="M13" s="83">
        <f t="shared" si="4"/>
        <v>2706.9366666666665</v>
      </c>
      <c r="N13" s="42">
        <f>ROUNDUP(M13,2)</f>
        <v>2706.94</v>
      </c>
      <c r="O13" s="84">
        <f>N13*E13</f>
        <v>13534.7</v>
      </c>
    </row>
    <row r="14" spans="1:16" ht="51">
      <c r="A14" s="9">
        <v>9</v>
      </c>
      <c r="B14" s="10" t="s">
        <v>43</v>
      </c>
      <c r="C14" s="11" t="s">
        <v>38</v>
      </c>
      <c r="D14" s="11" t="s">
        <v>13</v>
      </c>
      <c r="E14" s="41">
        <v>1</v>
      </c>
      <c r="F14" s="40">
        <v>2342.2600000000002</v>
      </c>
      <c r="G14" s="40">
        <v>2245.56</v>
      </c>
      <c r="H14" s="40">
        <v>2245.56</v>
      </c>
      <c r="I14" s="42">
        <f>AVERAGE(F14:H14)</f>
        <v>2277.7933333333331</v>
      </c>
      <c r="J14" s="43">
        <f t="shared" si="1"/>
        <v>55.829771030636962</v>
      </c>
      <c r="K14" s="43">
        <f t="shared" si="2"/>
        <v>2.4510463795648847</v>
      </c>
      <c r="L14" s="42">
        <f t="shared" si="3"/>
        <v>2277.7933333333331</v>
      </c>
      <c r="M14" s="83">
        <f t="shared" si="4"/>
        <v>2277.7933333333331</v>
      </c>
      <c r="N14" s="42">
        <f>ROUNDDOWN(M14,2)</f>
        <v>2277.79</v>
      </c>
      <c r="O14" s="84">
        <f>N14*E14</f>
        <v>2277.79</v>
      </c>
      <c r="P14" s="37"/>
    </row>
    <row r="15" spans="1:16">
      <c r="A15" s="1"/>
      <c r="B15" s="2"/>
      <c r="C15" s="49"/>
      <c r="D15" s="14"/>
      <c r="E15" s="3"/>
      <c r="F15" s="15"/>
      <c r="G15" s="15"/>
      <c r="H15" s="15"/>
      <c r="I15" s="3"/>
      <c r="J15" s="3"/>
      <c r="K15" s="3"/>
      <c r="L15" s="3"/>
      <c r="M15" s="3"/>
      <c r="N15" s="16"/>
      <c r="O15" s="44">
        <f>SUM(O6:O14)</f>
        <v>56721.85</v>
      </c>
    </row>
    <row r="16" spans="1:16">
      <c r="A16" s="1"/>
      <c r="B16" s="2"/>
      <c r="C16" s="48"/>
      <c r="D16" s="3"/>
      <c r="E16" s="3"/>
      <c r="F16" s="4"/>
      <c r="G16" s="4"/>
      <c r="H16" s="4"/>
      <c r="I16" s="1"/>
      <c r="J16" s="1"/>
      <c r="K16" s="1"/>
      <c r="L16" s="1"/>
      <c r="M16" s="1"/>
      <c r="N16" s="1"/>
      <c r="O16" s="1"/>
    </row>
    <row r="17" spans="1:15">
      <c r="A17" s="4"/>
      <c r="B17" s="82" t="s">
        <v>53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4"/>
    </row>
    <row r="18" spans="1:15">
      <c r="A18" s="1"/>
      <c r="B18" s="17"/>
      <c r="C18" s="50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"/>
    </row>
    <row r="19" spans="1:15">
      <c r="A19" s="1"/>
      <c r="B19" s="2"/>
      <c r="C19" s="48"/>
      <c r="D19" s="3"/>
      <c r="E19" s="3"/>
      <c r="F19" s="4"/>
      <c r="G19" s="4"/>
      <c r="H19" s="4"/>
      <c r="I19" s="1"/>
      <c r="J19" s="1"/>
      <c r="K19" s="1"/>
      <c r="L19" s="1"/>
      <c r="M19" s="1"/>
      <c r="N19" s="1"/>
      <c r="O19" s="1"/>
    </row>
    <row r="20" spans="1:15">
      <c r="A20" s="1"/>
      <c r="B20" s="58"/>
      <c r="C20" s="58"/>
      <c r="D20" s="58"/>
      <c r="E20" s="58"/>
      <c r="F20" s="58"/>
      <c r="G20" s="58"/>
      <c r="H20" s="58"/>
      <c r="I20" s="58"/>
      <c r="J20" s="58"/>
      <c r="K20" s="1"/>
      <c r="L20" s="1"/>
      <c r="M20" s="1"/>
      <c r="N20" s="1"/>
      <c r="O20" s="1"/>
    </row>
    <row r="21" spans="1:15">
      <c r="A21" s="1"/>
      <c r="B21" s="18"/>
      <c r="C21" s="51"/>
      <c r="D21" s="3"/>
      <c r="E21" s="3"/>
      <c r="F21" s="4"/>
      <c r="G21" s="4"/>
      <c r="H21" s="4"/>
      <c r="I21" s="1"/>
      <c r="J21" s="1"/>
      <c r="K21" s="1"/>
      <c r="L21" s="1"/>
      <c r="M21" s="1"/>
      <c r="N21" s="1"/>
      <c r="O21" s="1"/>
    </row>
    <row r="22" spans="1:15">
      <c r="A22" s="1"/>
      <c r="B22" s="19"/>
      <c r="C22" s="52"/>
      <c r="D22" s="3"/>
      <c r="E22" s="3"/>
      <c r="F22" s="4"/>
      <c r="G22" s="4"/>
      <c r="H22" s="4"/>
      <c r="I22" s="1"/>
      <c r="J22" s="1"/>
      <c r="K22" s="1"/>
      <c r="L22" s="1"/>
      <c r="M22" s="1"/>
      <c r="N22" s="1"/>
      <c r="O22" s="1"/>
    </row>
    <row r="23" spans="1:15" ht="15.75" customHeight="1">
      <c r="A23" s="1"/>
      <c r="B23" s="57"/>
      <c r="C23" s="57"/>
      <c r="D23" s="3"/>
      <c r="E23" s="3"/>
      <c r="F23" s="4"/>
      <c r="G23" s="4"/>
      <c r="H23" s="4"/>
      <c r="I23" s="1"/>
      <c r="J23" s="1"/>
      <c r="K23" s="1"/>
      <c r="L23" s="1"/>
      <c r="M23" s="1"/>
      <c r="N23" s="1"/>
      <c r="O23" s="1"/>
    </row>
    <row r="24" spans="1:15">
      <c r="A24" s="1"/>
      <c r="B24" s="2"/>
      <c r="C24" s="48"/>
      <c r="D24" s="3"/>
      <c r="E24" s="3"/>
      <c r="F24" s="4"/>
      <c r="G24" s="4"/>
      <c r="H24" s="4"/>
      <c r="I24" s="1"/>
      <c r="J24" s="1"/>
      <c r="K24" s="1"/>
      <c r="L24" s="1"/>
      <c r="M24" s="1"/>
      <c r="N24" s="1"/>
      <c r="O24" s="1"/>
    </row>
  </sheetData>
  <mergeCells count="12">
    <mergeCell ref="B23:C23"/>
    <mergeCell ref="B20:J20"/>
    <mergeCell ref="B17:N17"/>
    <mergeCell ref="L2:O2"/>
    <mergeCell ref="A3:O3"/>
    <mergeCell ref="A4:A5"/>
    <mergeCell ref="B4:B5"/>
    <mergeCell ref="D4:D5"/>
    <mergeCell ref="E4:E5"/>
    <mergeCell ref="F4:H4"/>
    <mergeCell ref="I4:K4"/>
    <mergeCell ref="L4:O4"/>
  </mergeCells>
  <pageMargins left="0.25" right="0.25" top="0.7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1"/>
  <sheetViews>
    <sheetView topLeftCell="C1" zoomScale="120" zoomScaleNormal="120" workbookViewId="0">
      <selection activeCell="G14" sqref="G14"/>
    </sheetView>
  </sheetViews>
  <sheetFormatPr defaultRowHeight="15"/>
  <cols>
    <col min="1" max="1" width="9.28515625" bestFit="1" customWidth="1"/>
    <col min="2" max="2" width="17.7109375" customWidth="1"/>
    <col min="4" max="4" width="9.28515625" bestFit="1" customWidth="1"/>
    <col min="5" max="5" width="17.28515625" customWidth="1"/>
    <col min="6" max="8" width="9.28515625" style="47" bestFit="1" customWidth="1"/>
    <col min="9" max="9" width="12.5703125" style="47" customWidth="1"/>
    <col min="10" max="11" width="9.28515625" style="47" bestFit="1" customWidth="1"/>
    <col min="12" max="12" width="11.140625" customWidth="1"/>
  </cols>
  <sheetData>
    <row r="1" spans="1:12">
      <c r="A1" s="20"/>
      <c r="B1" s="20" t="s">
        <v>21</v>
      </c>
      <c r="C1" s="20"/>
      <c r="D1" s="20"/>
      <c r="E1" s="20"/>
      <c r="F1" s="21"/>
      <c r="G1" s="21"/>
      <c r="H1" s="21"/>
      <c r="I1" s="21"/>
      <c r="J1" s="21"/>
      <c r="K1" s="21"/>
      <c r="L1" s="20"/>
    </row>
    <row r="2" spans="1:12">
      <c r="A2" s="75" t="s">
        <v>22</v>
      </c>
      <c r="B2" s="77" t="s">
        <v>23</v>
      </c>
      <c r="C2" s="75" t="s">
        <v>24</v>
      </c>
      <c r="D2" s="75" t="s">
        <v>25</v>
      </c>
      <c r="E2" s="79" t="s">
        <v>26</v>
      </c>
      <c r="F2" s="71" t="s">
        <v>27</v>
      </c>
      <c r="G2" s="72"/>
      <c r="H2" s="71" t="s">
        <v>28</v>
      </c>
      <c r="I2" s="72"/>
      <c r="J2" s="71" t="s">
        <v>29</v>
      </c>
      <c r="K2" s="72"/>
      <c r="L2" s="73" t="s">
        <v>30</v>
      </c>
    </row>
    <row r="3" spans="1:12">
      <c r="A3" s="76"/>
      <c r="B3" s="78"/>
      <c r="C3" s="78"/>
      <c r="D3" s="76"/>
      <c r="E3" s="79"/>
      <c r="F3" s="22" t="s">
        <v>31</v>
      </c>
      <c r="G3" s="22" t="s">
        <v>32</v>
      </c>
      <c r="H3" s="22" t="s">
        <v>31</v>
      </c>
      <c r="I3" s="22" t="s">
        <v>32</v>
      </c>
      <c r="J3" s="22" t="s">
        <v>31</v>
      </c>
      <c r="K3" s="22" t="s">
        <v>32</v>
      </c>
      <c r="L3" s="74"/>
    </row>
    <row r="4" spans="1:12">
      <c r="A4" s="28">
        <v>1</v>
      </c>
      <c r="B4" s="23" t="s">
        <v>14</v>
      </c>
      <c r="C4" s="24" t="s">
        <v>12</v>
      </c>
      <c r="D4" s="25">
        <v>14</v>
      </c>
      <c r="E4" s="35">
        <v>262.35000000000002</v>
      </c>
      <c r="F4" s="28">
        <v>1</v>
      </c>
      <c r="G4" s="26">
        <f t="shared" ref="G4:G11" si="0">E4*F4</f>
        <v>262.35000000000002</v>
      </c>
      <c r="H4" s="28">
        <v>13</v>
      </c>
      <c r="I4" s="26">
        <f t="shared" ref="I4:I11" si="1">E4*H4</f>
        <v>3410.55</v>
      </c>
      <c r="J4" s="28"/>
      <c r="K4" s="26">
        <f t="shared" ref="K4:K12" si="2">E4*J4</f>
        <v>0</v>
      </c>
      <c r="L4" s="27">
        <f t="shared" ref="L4:L11" si="3">G4+K4+I4</f>
        <v>3672.9</v>
      </c>
    </row>
    <row r="5" spans="1:12" ht="48">
      <c r="A5" s="28">
        <v>2</v>
      </c>
      <c r="B5" s="29" t="s">
        <v>39</v>
      </c>
      <c r="C5" s="30" t="s">
        <v>12</v>
      </c>
      <c r="D5" s="25">
        <v>4</v>
      </c>
      <c r="E5" s="35">
        <v>56.8</v>
      </c>
      <c r="F5" s="28">
        <v>2</v>
      </c>
      <c r="G5" s="26">
        <f t="shared" si="0"/>
        <v>113.6</v>
      </c>
      <c r="H5" s="28">
        <v>2</v>
      </c>
      <c r="I5" s="26">
        <f t="shared" si="1"/>
        <v>113.6</v>
      </c>
      <c r="J5" s="28"/>
      <c r="K5" s="26">
        <f t="shared" si="2"/>
        <v>0</v>
      </c>
      <c r="L5" s="27">
        <f t="shared" si="3"/>
        <v>227.2</v>
      </c>
    </row>
    <row r="6" spans="1:12" ht="36">
      <c r="A6" s="28">
        <v>3</v>
      </c>
      <c r="B6" s="23" t="s">
        <v>40</v>
      </c>
      <c r="C6" s="24" t="s">
        <v>12</v>
      </c>
      <c r="D6" s="25">
        <v>120</v>
      </c>
      <c r="E6" s="35">
        <v>221.29</v>
      </c>
      <c r="F6" s="28">
        <v>5</v>
      </c>
      <c r="G6" s="26">
        <f t="shared" si="0"/>
        <v>1106.45</v>
      </c>
      <c r="H6" s="28">
        <v>115</v>
      </c>
      <c r="I6" s="26">
        <f t="shared" si="1"/>
        <v>25448.35</v>
      </c>
      <c r="J6" s="28"/>
      <c r="K6" s="26">
        <f t="shared" si="2"/>
        <v>0</v>
      </c>
      <c r="L6" s="27">
        <f t="shared" si="3"/>
        <v>26554.799999999999</v>
      </c>
    </row>
    <row r="7" spans="1:12">
      <c r="A7" s="28">
        <v>4</v>
      </c>
      <c r="B7" s="23" t="s">
        <v>15</v>
      </c>
      <c r="C7" s="24" t="s">
        <v>12</v>
      </c>
      <c r="D7" s="25">
        <v>14</v>
      </c>
      <c r="E7" s="35">
        <v>61.75</v>
      </c>
      <c r="F7" s="28"/>
      <c r="G7" s="26">
        <f t="shared" si="0"/>
        <v>0</v>
      </c>
      <c r="H7" s="28">
        <v>14</v>
      </c>
      <c r="I7" s="26">
        <f t="shared" si="1"/>
        <v>864.5</v>
      </c>
      <c r="J7" s="28"/>
      <c r="K7" s="26">
        <f t="shared" si="2"/>
        <v>0</v>
      </c>
      <c r="L7" s="27">
        <f t="shared" si="3"/>
        <v>864.5</v>
      </c>
    </row>
    <row r="8" spans="1:12" ht="24">
      <c r="A8" s="28">
        <v>5</v>
      </c>
      <c r="B8" s="23" t="s">
        <v>44</v>
      </c>
      <c r="C8" s="24" t="s">
        <v>12</v>
      </c>
      <c r="D8" s="25">
        <v>23</v>
      </c>
      <c r="E8" s="35">
        <v>34.909999999999997</v>
      </c>
      <c r="F8" s="28"/>
      <c r="G8" s="26">
        <f t="shared" si="0"/>
        <v>0</v>
      </c>
      <c r="H8" s="28">
        <v>23</v>
      </c>
      <c r="I8" s="26">
        <f t="shared" si="1"/>
        <v>802.93</v>
      </c>
      <c r="J8" s="28"/>
      <c r="K8" s="26">
        <f t="shared" si="2"/>
        <v>0</v>
      </c>
      <c r="L8" s="27">
        <f t="shared" si="3"/>
        <v>802.93</v>
      </c>
    </row>
    <row r="9" spans="1:12" ht="24">
      <c r="A9" s="28">
        <v>6</v>
      </c>
      <c r="B9" s="23" t="s">
        <v>45</v>
      </c>
      <c r="C9" s="24" t="s">
        <v>12</v>
      </c>
      <c r="D9" s="25">
        <v>34</v>
      </c>
      <c r="E9" s="35">
        <v>103.53</v>
      </c>
      <c r="F9" s="28">
        <v>4</v>
      </c>
      <c r="G9" s="26">
        <f t="shared" si="0"/>
        <v>414.12</v>
      </c>
      <c r="H9" s="28">
        <v>30</v>
      </c>
      <c r="I9" s="26">
        <f t="shared" si="1"/>
        <v>3105.9</v>
      </c>
      <c r="J9" s="28"/>
      <c r="K9" s="26">
        <f t="shared" si="2"/>
        <v>0</v>
      </c>
      <c r="L9" s="27">
        <f t="shared" si="3"/>
        <v>3520.02</v>
      </c>
    </row>
    <row r="10" spans="1:12" ht="36">
      <c r="A10" s="28">
        <v>7</v>
      </c>
      <c r="B10" s="34" t="s">
        <v>46</v>
      </c>
      <c r="C10" s="24" t="s">
        <v>13</v>
      </c>
      <c r="D10" s="25">
        <v>3</v>
      </c>
      <c r="E10" s="35">
        <v>1755.67</v>
      </c>
      <c r="F10" s="28"/>
      <c r="G10" s="26">
        <f t="shared" si="0"/>
        <v>0</v>
      </c>
      <c r="H10" s="28">
        <v>3</v>
      </c>
      <c r="I10" s="26">
        <f t="shared" si="1"/>
        <v>5267.01</v>
      </c>
      <c r="J10" s="28"/>
      <c r="K10" s="26">
        <f t="shared" si="2"/>
        <v>0</v>
      </c>
      <c r="L10" s="27">
        <f t="shared" si="3"/>
        <v>5267.01</v>
      </c>
    </row>
    <row r="11" spans="1:12" ht="41.25" customHeight="1">
      <c r="A11" s="28">
        <v>8</v>
      </c>
      <c r="B11" s="34" t="s">
        <v>42</v>
      </c>
      <c r="C11" s="24" t="s">
        <v>13</v>
      </c>
      <c r="D11" s="25">
        <v>5</v>
      </c>
      <c r="E11" s="35">
        <v>2706.94</v>
      </c>
      <c r="F11" s="28"/>
      <c r="G11" s="26">
        <f t="shared" si="0"/>
        <v>0</v>
      </c>
      <c r="H11" s="28">
        <v>5</v>
      </c>
      <c r="I11" s="26">
        <f t="shared" si="1"/>
        <v>13534.7</v>
      </c>
      <c r="J11" s="28"/>
      <c r="K11" s="26">
        <f t="shared" si="2"/>
        <v>0</v>
      </c>
      <c r="L11" s="27">
        <f t="shared" si="3"/>
        <v>13534.7</v>
      </c>
    </row>
    <row r="12" spans="1:12" ht="45.75" customHeight="1">
      <c r="A12" s="28">
        <v>9</v>
      </c>
      <c r="B12" s="34" t="s">
        <v>43</v>
      </c>
      <c r="C12" s="24" t="s">
        <v>13</v>
      </c>
      <c r="D12" s="25">
        <v>1</v>
      </c>
      <c r="E12" s="35">
        <v>2277.79</v>
      </c>
      <c r="F12" s="28"/>
      <c r="G12" s="26">
        <f>E12*F12</f>
        <v>0</v>
      </c>
      <c r="H12" s="28">
        <v>1</v>
      </c>
      <c r="I12" s="26">
        <f>E12*H12</f>
        <v>2277.79</v>
      </c>
      <c r="J12" s="28"/>
      <c r="K12" s="26">
        <f t="shared" si="2"/>
        <v>0</v>
      </c>
      <c r="L12" s="27">
        <f>G12+K12+I12</f>
        <v>2277.79</v>
      </c>
    </row>
    <row r="13" spans="1:12">
      <c r="A13" s="31"/>
      <c r="C13" s="31"/>
      <c r="D13" s="31"/>
      <c r="E13" s="31"/>
      <c r="F13" s="45"/>
      <c r="G13" s="32">
        <f>SUM(G4:G12)</f>
        <v>1896.52</v>
      </c>
      <c r="H13" s="45"/>
      <c r="I13" s="32">
        <f>SUM(I4:I12)</f>
        <v>54825.330000000009</v>
      </c>
      <c r="J13" s="45"/>
      <c r="K13" s="32">
        <f>SUM(K4:K12)</f>
        <v>0</v>
      </c>
      <c r="L13" s="33">
        <f>SUM(L4:L12)</f>
        <v>56721.85</v>
      </c>
    </row>
    <row r="14" spans="1:12">
      <c r="A14" s="20"/>
      <c r="C14" s="20"/>
      <c r="D14" s="20"/>
      <c r="E14" s="36"/>
      <c r="F14" s="21"/>
      <c r="G14" s="21"/>
      <c r="H14" s="21"/>
      <c r="I14" s="21"/>
      <c r="J14" s="21"/>
      <c r="K14" s="21"/>
      <c r="L14" s="20"/>
    </row>
    <row r="15" spans="1:12">
      <c r="A15" s="20"/>
      <c r="C15" s="20"/>
      <c r="D15" s="20"/>
      <c r="E15" s="20"/>
      <c r="F15" s="21"/>
      <c r="G15" s="21"/>
      <c r="H15" s="21"/>
      <c r="I15" s="21"/>
      <c r="J15" s="21"/>
      <c r="K15" s="21"/>
      <c r="L15" s="20"/>
    </row>
    <row r="16" spans="1:12">
      <c r="A16" s="20"/>
      <c r="C16" s="20"/>
      <c r="D16" s="20"/>
      <c r="E16" s="20"/>
      <c r="F16" s="21"/>
      <c r="G16" s="21"/>
      <c r="H16" s="21"/>
      <c r="I16" s="21"/>
      <c r="J16" s="21"/>
      <c r="K16" s="21"/>
      <c r="L16" s="20"/>
    </row>
    <row r="17" spans="1:12">
      <c r="A17" s="20"/>
      <c r="C17" s="20"/>
      <c r="D17" s="20"/>
      <c r="E17" s="20"/>
      <c r="F17" s="21"/>
      <c r="G17" s="21"/>
      <c r="H17" s="46"/>
      <c r="I17" s="21"/>
      <c r="J17" s="21"/>
      <c r="K17" s="21"/>
      <c r="L17" s="20"/>
    </row>
    <row r="18" spans="1:12">
      <c r="A18" s="20"/>
      <c r="C18" s="20"/>
      <c r="D18" s="20"/>
      <c r="E18" s="20"/>
      <c r="F18" s="46"/>
      <c r="G18" s="21"/>
      <c r="H18" s="21"/>
      <c r="I18" s="21"/>
      <c r="J18" s="21"/>
      <c r="K18" s="21"/>
      <c r="L18" s="20"/>
    </row>
    <row r="19" spans="1:12">
      <c r="A19" s="20"/>
      <c r="C19" s="20"/>
      <c r="D19" s="20"/>
      <c r="E19" s="20"/>
      <c r="F19" s="21"/>
      <c r="G19" s="21"/>
      <c r="H19" s="21"/>
      <c r="I19" s="21"/>
      <c r="J19" s="21"/>
      <c r="K19" s="21"/>
      <c r="L19" s="20"/>
    </row>
    <row r="20" spans="1:12">
      <c r="A20" s="20"/>
      <c r="C20" s="20"/>
      <c r="D20" s="20"/>
      <c r="E20" s="20"/>
      <c r="F20" s="21"/>
      <c r="G20" s="21"/>
      <c r="H20" s="21"/>
      <c r="I20" s="21"/>
      <c r="J20" s="21"/>
      <c r="K20" s="21"/>
      <c r="L20" s="20"/>
    </row>
    <row r="21" spans="1:12">
      <c r="A21" s="20"/>
      <c r="C21" s="20"/>
      <c r="D21" s="20"/>
      <c r="E21" s="20"/>
      <c r="F21" s="21"/>
      <c r="G21" s="21"/>
      <c r="H21" s="21"/>
      <c r="I21" s="21"/>
      <c r="J21" s="21"/>
      <c r="K21" s="21"/>
      <c r="L21" s="20"/>
    </row>
    <row r="22" spans="1:12">
      <c r="A22" s="20"/>
      <c r="C22" s="20"/>
      <c r="D22" s="20"/>
      <c r="E22" s="20"/>
      <c r="F22" s="21"/>
      <c r="G22" s="21"/>
      <c r="H22" s="21"/>
      <c r="I22" s="21"/>
      <c r="J22" s="21"/>
      <c r="K22" s="21"/>
      <c r="L22" s="20"/>
    </row>
    <row r="23" spans="1:12">
      <c r="A23" s="20"/>
      <c r="B23" s="20"/>
      <c r="C23" s="20"/>
      <c r="D23" s="20"/>
      <c r="E23" s="20"/>
      <c r="F23" s="21"/>
      <c r="G23" s="21"/>
      <c r="H23" s="21"/>
      <c r="I23" s="21"/>
      <c r="J23" s="21"/>
      <c r="K23" s="21"/>
      <c r="L23" s="20"/>
    </row>
    <row r="24" spans="1:12">
      <c r="A24" s="20"/>
      <c r="B24" s="20"/>
      <c r="C24" s="20"/>
      <c r="D24" s="20"/>
      <c r="E24" s="20"/>
      <c r="F24" s="21"/>
      <c r="G24" s="21"/>
      <c r="H24" s="21"/>
      <c r="I24" s="21"/>
      <c r="J24" s="21"/>
      <c r="K24" s="21"/>
      <c r="L24" s="20"/>
    </row>
    <row r="25" spans="1:12">
      <c r="A25" s="20"/>
      <c r="B25" s="20"/>
      <c r="C25" s="20"/>
      <c r="D25" s="20"/>
      <c r="E25" s="20"/>
      <c r="F25" s="21"/>
      <c r="G25" s="21"/>
      <c r="H25" s="21"/>
      <c r="I25" s="21"/>
      <c r="J25" s="21"/>
      <c r="K25" s="21"/>
      <c r="L25" s="20"/>
    </row>
    <row r="26" spans="1:12">
      <c r="A26" s="20"/>
      <c r="B26" s="20"/>
      <c r="C26" s="20"/>
      <c r="D26" s="20"/>
      <c r="E26" s="20"/>
      <c r="F26" s="21"/>
      <c r="G26" s="21"/>
      <c r="H26" s="21"/>
      <c r="I26" s="21"/>
      <c r="J26" s="21"/>
      <c r="K26" s="21"/>
      <c r="L26" s="20"/>
    </row>
    <row r="27" spans="1:12">
      <c r="A27" s="20"/>
      <c r="B27" s="20"/>
      <c r="C27" s="20"/>
      <c r="D27" s="20"/>
      <c r="E27" s="20"/>
      <c r="F27" s="21"/>
      <c r="G27" s="21"/>
      <c r="H27" s="21"/>
      <c r="I27" s="21"/>
      <c r="J27" s="21"/>
      <c r="K27" s="21"/>
      <c r="L27" s="20"/>
    </row>
    <row r="28" spans="1:12">
      <c r="A28" s="20"/>
      <c r="B28" s="20"/>
      <c r="C28" s="20"/>
      <c r="D28" s="20"/>
      <c r="E28" s="20"/>
      <c r="F28" s="21"/>
      <c r="G28" s="21"/>
      <c r="H28" s="21"/>
      <c r="I28" s="21"/>
      <c r="J28" s="21"/>
      <c r="K28" s="21"/>
      <c r="L28" s="20"/>
    </row>
    <row r="29" spans="1:12">
      <c r="A29" s="20"/>
      <c r="B29" s="20"/>
      <c r="C29" s="20"/>
      <c r="D29" s="20"/>
      <c r="E29" s="20"/>
      <c r="F29" s="21"/>
      <c r="G29" s="21"/>
      <c r="H29" s="21"/>
      <c r="I29" s="21"/>
      <c r="J29" s="21"/>
      <c r="K29" s="21"/>
      <c r="L29" s="20"/>
    </row>
    <row r="30" spans="1:12">
      <c r="A30" s="20"/>
      <c r="B30" s="20"/>
      <c r="C30" s="20"/>
      <c r="D30" s="20"/>
      <c r="E30" s="20"/>
      <c r="F30" s="21"/>
      <c r="G30" s="21"/>
      <c r="H30" s="21"/>
      <c r="I30" s="21"/>
      <c r="J30" s="21"/>
      <c r="K30" s="21"/>
      <c r="L30" s="20"/>
    </row>
    <row r="31" spans="1:12">
      <c r="A31" s="20"/>
      <c r="B31" s="20"/>
      <c r="C31" s="20"/>
      <c r="D31" s="20"/>
      <c r="E31" s="20"/>
      <c r="F31" s="21"/>
      <c r="G31" s="21"/>
      <c r="H31" s="21"/>
      <c r="I31" s="21"/>
      <c r="J31" s="21"/>
      <c r="K31" s="21"/>
      <c r="L31" s="20"/>
    </row>
  </sheetData>
  <mergeCells count="9">
    <mergeCell ref="H2:I2"/>
    <mergeCell ref="J2:K2"/>
    <mergeCell ref="L2:L3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НМЦК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2025-05-12T04:48:59Z</dcterms:modified>
</cp:coreProperties>
</file>