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-120" yWindow="-120" windowWidth="29040" windowHeight="15840"/>
  </bookViews>
  <sheets>
    <sheet name="Расчет цены" sheetId="1" r:id="rId1"/>
    <sheet name="цена по отделам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1"/>
  <c r="I16" i="2"/>
  <c r="G16"/>
  <c r="G15"/>
  <c r="G14"/>
  <c r="L15" i="1"/>
  <c r="M15" s="1"/>
  <c r="N15" s="1"/>
  <c r="O15" s="1"/>
  <c r="L14"/>
  <c r="M14" s="1"/>
  <c r="N14" s="1"/>
  <c r="I15"/>
  <c r="J15" s="1"/>
  <c r="K15" s="1"/>
  <c r="I8"/>
  <c r="I7"/>
  <c r="G17" i="2"/>
  <c r="G18"/>
  <c r="I15"/>
  <c r="I17"/>
  <c r="I18"/>
  <c r="K15"/>
  <c r="K16"/>
  <c r="K17"/>
  <c r="K18"/>
  <c r="D18"/>
  <c r="K4"/>
  <c r="D4"/>
  <c r="D15"/>
  <c r="I14"/>
  <c r="K14"/>
  <c r="L16" l="1"/>
  <c r="L15"/>
  <c r="L17"/>
  <c r="L18"/>
  <c r="O14" i="1"/>
  <c r="I14"/>
  <c r="J14" s="1"/>
  <c r="K14" s="1"/>
  <c r="L13"/>
  <c r="M13" s="1"/>
  <c r="N13" s="1"/>
  <c r="I13"/>
  <c r="J13" s="1"/>
  <c r="K13" s="1"/>
  <c r="L12"/>
  <c r="M12" s="1"/>
  <c r="I12"/>
  <c r="J12" s="1"/>
  <c r="K12" s="1"/>
  <c r="L11"/>
  <c r="M11" s="1"/>
  <c r="N11" s="1"/>
  <c r="I11"/>
  <c r="J11" s="1"/>
  <c r="K11" s="1"/>
  <c r="L10"/>
  <c r="M10" s="1"/>
  <c r="I10"/>
  <c r="J10" s="1"/>
  <c r="K10" s="1"/>
  <c r="L9"/>
  <c r="I9"/>
  <c r="J9" s="1"/>
  <c r="K9" s="1"/>
  <c r="L8"/>
  <c r="M8" s="1"/>
  <c r="J8"/>
  <c r="K8" s="1"/>
  <c r="L7"/>
  <c r="M7" s="1"/>
  <c r="O7" s="1"/>
  <c r="J7"/>
  <c r="K7" s="1"/>
  <c r="M9" l="1"/>
  <c r="N9" s="1"/>
  <c r="O9" s="1"/>
  <c r="N12"/>
  <c r="O12" s="1"/>
  <c r="N8"/>
  <c r="O8" s="1"/>
  <c r="N10"/>
  <c r="O10" s="1"/>
  <c r="O13"/>
  <c r="O11"/>
  <c r="D17" i="2"/>
  <c r="D16"/>
  <c r="L14"/>
  <c r="D14"/>
  <c r="K13"/>
  <c r="I13"/>
  <c r="G13"/>
  <c r="D13"/>
  <c r="K12"/>
  <c r="I12"/>
  <c r="G12"/>
  <c r="D12"/>
  <c r="K11"/>
  <c r="I11"/>
  <c r="G11"/>
  <c r="D11"/>
  <c r="K10"/>
  <c r="I10"/>
  <c r="G10"/>
  <c r="D10"/>
  <c r="K9"/>
  <c r="I9"/>
  <c r="G9"/>
  <c r="D9"/>
  <c r="K8"/>
  <c r="I8"/>
  <c r="G8"/>
  <c r="D8"/>
  <c r="K7"/>
  <c r="I7"/>
  <c r="G7"/>
  <c r="D7"/>
  <c r="K6"/>
  <c r="I6"/>
  <c r="G6"/>
  <c r="D6"/>
  <c r="K5"/>
  <c r="I5"/>
  <c r="G5"/>
  <c r="D5"/>
  <c r="I4"/>
  <c r="G4"/>
  <c r="K19" l="1"/>
  <c r="O16" i="1"/>
  <c r="G19" i="2"/>
  <c r="I19"/>
  <c r="L7"/>
  <c r="L10"/>
  <c r="L4"/>
  <c r="L13"/>
  <c r="L11"/>
  <c r="L9"/>
  <c r="L6"/>
  <c r="L5"/>
  <c r="L8"/>
  <c r="L12"/>
  <c r="L19" l="1"/>
</calcChain>
</file>

<file path=xl/sharedStrings.xml><?xml version="1.0" encoding="utf-8"?>
<sst xmlns="http://schemas.openxmlformats.org/spreadsheetml/2006/main" count="95" uniqueCount="67">
  <si>
    <t>Канцелярские товары 2025 год</t>
  </si>
  <si>
    <t>Наименование</t>
  </si>
  <si>
    <t>единица измерения</t>
  </si>
  <si>
    <t>Общее количество</t>
  </si>
  <si>
    <t>НМЦ товара</t>
  </si>
  <si>
    <t>экономика</t>
  </si>
  <si>
    <t>Администрация</t>
  </si>
  <si>
    <t>Опека</t>
  </si>
  <si>
    <t>ВСЕГО</t>
  </si>
  <si>
    <t>кол-во</t>
  </si>
  <si>
    <t>сумма</t>
  </si>
  <si>
    <t>Ручка шариковая (цвет синий)</t>
  </si>
  <si>
    <t>шт</t>
  </si>
  <si>
    <t>Ручка шариковая (цвет черный)</t>
  </si>
  <si>
    <t>Ручка шариковая (цвет красный)</t>
  </si>
  <si>
    <t>Ручка гелевая (черная)</t>
  </si>
  <si>
    <t>Стержень (черный)</t>
  </si>
  <si>
    <t>Стержень (красный)</t>
  </si>
  <si>
    <t>Стержень (синий)</t>
  </si>
  <si>
    <t xml:space="preserve">Стержень (синий) с ушками для автоматических ручек </t>
  </si>
  <si>
    <t>Карандаш чернографитный</t>
  </si>
  <si>
    <t>Текстмаркет выделитель (желтый)</t>
  </si>
  <si>
    <t xml:space="preserve">Маркер (черный) </t>
  </si>
  <si>
    <t>Нож универсальный (канцелярский)</t>
  </si>
  <si>
    <t xml:space="preserve">Обоснование начальной (максимальной) цены контракта 
</t>
  </si>
  <si>
    <t>№</t>
  </si>
  <si>
    <t>Наименование, основные характеристики объекта закупки</t>
  </si>
  <si>
    <t>Ед. изм</t>
  </si>
  <si>
    <t>Кол-во</t>
  </si>
  <si>
    <t>Коммерческие предложения (руб./ед.изм.)</t>
  </si>
  <si>
    <t xml:space="preserve">Однородность совокупности значений выявленных цен, используемых в расчете </t>
  </si>
  <si>
    <t>Н(М)ЦК, ЦКЕП, определяемая методом сопоставимых рыночных цен (анализа рынка)*</t>
  </si>
  <si>
    <t>Предложение №1</t>
  </si>
  <si>
    <t xml:space="preserve">Предложение №2  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</si>
  <si>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</si>
  <si>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</si>
  <si>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</si>
  <si>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Н(М)ЦК, ЦКЕП контракта с учетом округления цены за единицу (руб.)</t>
  </si>
  <si>
    <t>№ п/п</t>
  </si>
  <si>
    <t>Предложение № 3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</si>
  <si>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</si>
  <si>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t>32.99.12.120-00000006</t>
  </si>
  <si>
    <t>32.99.12.110-00000007</t>
  </si>
  <si>
    <t>32.99.12.110-00000005</t>
  </si>
  <si>
    <t>32.99.14.130-00000003</t>
  </si>
  <si>
    <t>32.99.15.110-00000002</t>
  </si>
  <si>
    <t>32.99.12.120-00000001</t>
  </si>
  <si>
    <t>точилки</t>
  </si>
  <si>
    <t>линейка пластик 30 см</t>
  </si>
  <si>
    <t xml:space="preserve">линейка металлическая 30 см </t>
  </si>
  <si>
    <t>25.71.13.110-00000001</t>
  </si>
  <si>
    <t>Цена за единицу изм. с округлением (вверх) до сотых долей после запятой (руб.)</t>
  </si>
  <si>
    <t>щт</t>
  </si>
  <si>
    <t>Приложение 1 к извещению об осуществлении закупки</t>
  </si>
  <si>
    <t>КТРУ</t>
  </si>
  <si>
    <t>штука</t>
  </si>
  <si>
    <t>Ручка канцелярская шариковая (цвет синий)</t>
  </si>
  <si>
    <t>Ручка  канцелярская шариковая (цвет черный)</t>
  </si>
  <si>
    <t>Ручка канцелярская шариковая (цвет красный)</t>
  </si>
  <si>
    <t>Ручка  канцелярская гелевая (цвет черный)</t>
  </si>
  <si>
    <t>Стержень для ручки канцелярской (цвет синий)</t>
  </si>
  <si>
    <t>Маркер (цвет желтый)</t>
  </si>
  <si>
    <t xml:space="preserve">Маркер (цвет черный) </t>
  </si>
  <si>
    <t>Нож канцелярский</t>
  </si>
  <si>
    <t xml:space="preserve">Для расчета цены контракта используется метод сопоставимых рыночных цен (анализа рынка). В качестве источников ценовой информации использовались данные интернет сайтов поставщиков товара. 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</si>
  <si>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</si>
  <si>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В результате проведенного расчета начальная (максимальная) цена составила: 11 977 (Одиннадцать тысяч девятьсот семьдесят семь) рублей 99 копеек. </t>
  </si>
</sst>
</file>

<file path=xl/styles.xml><?xml version="1.0" encoding="utf-8"?>
<styleSheet xmlns="http://schemas.openxmlformats.org/spreadsheetml/2006/main">
  <numFmts count="3">
    <numFmt numFmtId="164" formatCode="#,##0.00\ _₽"/>
    <numFmt numFmtId="165" formatCode="0.00000"/>
    <numFmt numFmtId="166" formatCode="0.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8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1" fillId="0" borderId="0" xfId="0" applyFont="1"/>
    <xf numFmtId="0" fontId="2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4" fontId="8" fillId="0" borderId="3" xfId="0" applyNumberFormat="1" applyFont="1" applyBorder="1"/>
    <xf numFmtId="2" fontId="4" fillId="0" borderId="6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4" fillId="0" borderId="3" xfId="0" applyFont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6" fontId="7" fillId="2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top" wrapText="1"/>
    </xf>
    <xf numFmtId="2" fontId="7" fillId="0" borderId="7" xfId="0" applyNumberFormat="1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174048</xdr:colOff>
      <xdr:row>5</xdr:row>
      <xdr:rowOff>2632364</xdr:rowOff>
    </xdr:from>
    <xdr:to>
      <xdr:col>11</xdr:col>
      <xdr:colOff>1126548</xdr:colOff>
      <xdr:row>5</xdr:row>
      <xdr:rowOff>3041939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EDA2546A-71C7-4463-9FD3-E6F678F58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13298" y="4424796"/>
          <a:ext cx="9525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5</xdr:row>
      <xdr:rowOff>1352550</xdr:rowOff>
    </xdr:from>
    <xdr:to>
      <xdr:col>11</xdr:col>
      <xdr:colOff>419100</xdr:colOff>
      <xdr:row>5</xdr:row>
      <xdr:rowOff>1571625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A69450BB-D1FE-43F1-96D7-6808F5F84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096375" y="293370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8466</xdr:colOff>
      <xdr:row>5</xdr:row>
      <xdr:rowOff>1394884</xdr:rowOff>
    </xdr:from>
    <xdr:to>
      <xdr:col>9</xdr:col>
      <xdr:colOff>932757</xdr:colOff>
      <xdr:row>5</xdr:row>
      <xdr:rowOff>1827738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829E53E4-8023-4528-9A7B-AA451729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33216" y="3172884"/>
          <a:ext cx="924291" cy="432854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5</xdr:row>
      <xdr:rowOff>1438275</xdr:rowOff>
    </xdr:from>
    <xdr:to>
      <xdr:col>10</xdr:col>
      <xdr:colOff>882475</xdr:colOff>
      <xdr:row>5</xdr:row>
      <xdr:rowOff>1757012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5FDC3372-D6E5-435B-9184-CD4AF1870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562725" y="2647950"/>
          <a:ext cx="844375" cy="318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0"/>
  <sheetViews>
    <sheetView tabSelected="1" topLeftCell="A7" zoomScaleNormal="100" workbookViewId="0">
      <selection activeCell="M21" sqref="M21"/>
    </sheetView>
  </sheetViews>
  <sheetFormatPr defaultRowHeight="15"/>
  <cols>
    <col min="1" max="1" width="6.42578125" customWidth="1"/>
    <col min="2" max="2" width="16.140625" customWidth="1"/>
    <col min="3" max="3" width="12.7109375" style="28" customWidth="1"/>
    <col min="4" max="4" width="12.7109375" customWidth="1"/>
    <col min="5" max="5" width="11.42578125" customWidth="1"/>
    <col min="6" max="6" width="14" customWidth="1"/>
    <col min="7" max="7" width="14.140625" customWidth="1"/>
    <col min="8" max="8" width="13.85546875" customWidth="1"/>
    <col min="9" max="9" width="11.42578125" customWidth="1"/>
    <col min="10" max="10" width="15.5703125" customWidth="1"/>
    <col min="11" max="11" width="13.7109375" customWidth="1"/>
    <col min="12" max="12" width="19.85546875" customWidth="1"/>
    <col min="14" max="14" width="10.5703125" customWidth="1"/>
    <col min="15" max="15" width="11.28515625" customWidth="1"/>
  </cols>
  <sheetData>
    <row r="1" spans="1:15">
      <c r="A1" s="14"/>
      <c r="B1" s="15"/>
      <c r="C1" s="15"/>
      <c r="D1" s="16"/>
      <c r="E1" s="16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59.25" customHeight="1">
      <c r="A2" s="14"/>
      <c r="B2" s="15"/>
      <c r="C2" s="15"/>
      <c r="D2" s="16"/>
      <c r="E2" s="16"/>
      <c r="F2" s="14"/>
      <c r="G2" s="14"/>
      <c r="H2" s="14"/>
      <c r="I2" s="14"/>
      <c r="J2" s="14"/>
      <c r="K2" s="14"/>
      <c r="L2" s="53" t="s">
        <v>53</v>
      </c>
      <c r="M2" s="54"/>
      <c r="N2" s="54"/>
      <c r="O2" s="54"/>
    </row>
    <row r="3" spans="1:15" ht="24.75" customHeight="1">
      <c r="A3" s="67" t="s">
        <v>24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ht="40.5" customHeight="1">
      <c r="A4" s="55" t="s">
        <v>64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s="42" customFormat="1" ht="51.75" customHeight="1">
      <c r="A5" s="56" t="s">
        <v>25</v>
      </c>
      <c r="B5" s="56" t="s">
        <v>26</v>
      </c>
      <c r="C5" s="56" t="s">
        <v>54</v>
      </c>
      <c r="D5" s="56" t="s">
        <v>27</v>
      </c>
      <c r="E5" s="56" t="s">
        <v>28</v>
      </c>
      <c r="F5" s="58" t="s">
        <v>29</v>
      </c>
      <c r="G5" s="59"/>
      <c r="H5" s="60"/>
      <c r="I5" s="61" t="s">
        <v>30</v>
      </c>
      <c r="J5" s="62"/>
      <c r="K5" s="63"/>
      <c r="L5" s="64" t="s">
        <v>31</v>
      </c>
      <c r="M5" s="65"/>
      <c r="N5" s="65"/>
      <c r="O5" s="66"/>
    </row>
    <row r="6" spans="1:15" s="42" customFormat="1" ht="153">
      <c r="A6" s="57"/>
      <c r="B6" s="57"/>
      <c r="C6" s="57"/>
      <c r="D6" s="57"/>
      <c r="E6" s="57"/>
      <c r="F6" s="43" t="s">
        <v>32</v>
      </c>
      <c r="G6" s="43" t="s">
        <v>33</v>
      </c>
      <c r="H6" s="43" t="s">
        <v>39</v>
      </c>
      <c r="I6" s="17" t="s">
        <v>34</v>
      </c>
      <c r="J6" s="17" t="s">
        <v>35</v>
      </c>
      <c r="K6" s="17" t="s">
        <v>40</v>
      </c>
      <c r="L6" s="50" t="s">
        <v>65</v>
      </c>
      <c r="M6" s="17" t="s">
        <v>36</v>
      </c>
      <c r="N6" s="17" t="s">
        <v>51</v>
      </c>
      <c r="O6" s="17" t="s">
        <v>37</v>
      </c>
    </row>
    <row r="7" spans="1:15" ht="60">
      <c r="A7" s="18">
        <v>1</v>
      </c>
      <c r="B7" s="51" t="s">
        <v>56</v>
      </c>
      <c r="C7" s="19" t="s">
        <v>42</v>
      </c>
      <c r="D7" s="20" t="s">
        <v>55</v>
      </c>
      <c r="E7" s="21">
        <v>300</v>
      </c>
      <c r="F7" s="22">
        <v>8.0399999999999991</v>
      </c>
      <c r="G7" s="22">
        <v>7.85</v>
      </c>
      <c r="H7" s="22">
        <v>9.2899999999999991</v>
      </c>
      <c r="I7" s="23">
        <f t="shared" ref="I7:I14" si="0">AVERAGE(F7:H7)</f>
        <v>8.3933333333333326</v>
      </c>
      <c r="J7" s="21">
        <f t="shared" ref="J7:J14" si="1">SQRT(((SUM((POWER(H7-I7,2)),(POWER(G7-I7,2)),(POWER(F7-I7,2)))/(COLUMNS(F7:H7)-1))))</f>
        <v>0.78232559291725401</v>
      </c>
      <c r="K7" s="21">
        <f t="shared" ref="K7:K13" si="2">J7/I7*100</f>
        <v>9.3207973739148624</v>
      </c>
      <c r="L7" s="44">
        <f t="shared" ref="L7:L14" si="3">((E7/3)*(SUM(F7:H7)))</f>
        <v>2518</v>
      </c>
      <c r="M7" s="45">
        <f t="shared" ref="M7:M14" si="4">L7/E7</f>
        <v>8.3933333333333326</v>
      </c>
      <c r="N7" s="44">
        <f>ROUNDDOWN(M7,2)</f>
        <v>8.39</v>
      </c>
      <c r="O7" s="46">
        <f t="shared" ref="O7:O14" si="5">N7*E7</f>
        <v>2517</v>
      </c>
    </row>
    <row r="8" spans="1:15" ht="60">
      <c r="A8" s="18">
        <v>2</v>
      </c>
      <c r="B8" s="51" t="s">
        <v>57</v>
      </c>
      <c r="C8" s="19" t="s">
        <v>42</v>
      </c>
      <c r="D8" s="20" t="s">
        <v>55</v>
      </c>
      <c r="E8" s="21">
        <v>26</v>
      </c>
      <c r="F8" s="22">
        <v>10.06</v>
      </c>
      <c r="G8" s="22">
        <v>18.32</v>
      </c>
      <c r="H8" s="22">
        <v>14.27</v>
      </c>
      <c r="I8" s="23">
        <f t="shared" si="0"/>
        <v>14.216666666666669</v>
      </c>
      <c r="J8" s="21">
        <f t="shared" si="1"/>
        <v>4.1302582647255042</v>
      </c>
      <c r="K8" s="21">
        <f t="shared" si="2"/>
        <v>29.05222695000354</v>
      </c>
      <c r="L8" s="44">
        <f t="shared" si="3"/>
        <v>369.63333333333338</v>
      </c>
      <c r="M8" s="45">
        <f t="shared" si="4"/>
        <v>14.216666666666669</v>
      </c>
      <c r="N8" s="44">
        <f t="shared" ref="N8:N15" si="6">ROUNDUP(M8,2)</f>
        <v>14.22</v>
      </c>
      <c r="O8" s="46">
        <f t="shared" si="5"/>
        <v>369.72</v>
      </c>
    </row>
    <row r="9" spans="1:15" ht="60">
      <c r="A9" s="18">
        <v>3</v>
      </c>
      <c r="B9" s="51" t="s">
        <v>58</v>
      </c>
      <c r="C9" s="19" t="s">
        <v>42</v>
      </c>
      <c r="D9" s="20" t="s">
        <v>55</v>
      </c>
      <c r="E9" s="21">
        <v>33</v>
      </c>
      <c r="F9" s="22">
        <v>15.97</v>
      </c>
      <c r="G9" s="22">
        <v>18.32</v>
      </c>
      <c r="H9" s="22">
        <v>19.8</v>
      </c>
      <c r="I9" s="23">
        <f t="shared" si="0"/>
        <v>18.03</v>
      </c>
      <c r="J9" s="21">
        <f t="shared" si="1"/>
        <v>1.9313984570771512</v>
      </c>
      <c r="K9" s="21">
        <f t="shared" si="2"/>
        <v>10.712137865097898</v>
      </c>
      <c r="L9" s="44">
        <f t="shared" si="3"/>
        <v>594.99</v>
      </c>
      <c r="M9" s="45">
        <f t="shared" si="4"/>
        <v>18.03</v>
      </c>
      <c r="N9" s="44">
        <f t="shared" si="6"/>
        <v>18.03</v>
      </c>
      <c r="O9" s="46">
        <f t="shared" si="5"/>
        <v>594.99</v>
      </c>
    </row>
    <row r="10" spans="1:15" ht="60">
      <c r="A10" s="18">
        <v>4</v>
      </c>
      <c r="B10" s="52" t="s">
        <v>59</v>
      </c>
      <c r="C10" s="24" t="s">
        <v>43</v>
      </c>
      <c r="D10" s="20" t="s">
        <v>55</v>
      </c>
      <c r="E10" s="21">
        <v>29</v>
      </c>
      <c r="F10" s="22">
        <v>25.57</v>
      </c>
      <c r="G10" s="22">
        <v>22.74</v>
      </c>
      <c r="H10" s="22">
        <v>19.18</v>
      </c>
      <c r="I10" s="23">
        <f t="shared" si="0"/>
        <v>22.49666666666667</v>
      </c>
      <c r="J10" s="21">
        <f t="shared" si="1"/>
        <v>3.2019421189854973</v>
      </c>
      <c r="K10" s="21">
        <f t="shared" si="2"/>
        <v>14.232962449187273</v>
      </c>
      <c r="L10" s="44">
        <f t="shared" si="3"/>
        <v>652.40333333333342</v>
      </c>
      <c r="M10" s="45">
        <f t="shared" si="4"/>
        <v>22.49666666666667</v>
      </c>
      <c r="N10" s="44">
        <f t="shared" si="6"/>
        <v>22.5</v>
      </c>
      <c r="O10" s="46">
        <f t="shared" si="5"/>
        <v>652.5</v>
      </c>
    </row>
    <row r="11" spans="1:15" ht="60">
      <c r="A11" s="20">
        <v>5</v>
      </c>
      <c r="B11" s="51" t="s">
        <v>60</v>
      </c>
      <c r="C11" s="19" t="s">
        <v>44</v>
      </c>
      <c r="D11" s="20" t="s">
        <v>55</v>
      </c>
      <c r="E11" s="25">
        <v>170</v>
      </c>
      <c r="F11" s="22">
        <v>5.17</v>
      </c>
      <c r="G11" s="22">
        <v>6.73</v>
      </c>
      <c r="H11" s="22">
        <v>6.8</v>
      </c>
      <c r="I11" s="41">
        <f t="shared" si="0"/>
        <v>6.2333333333333334</v>
      </c>
      <c r="J11" s="25">
        <f t="shared" si="1"/>
        <v>0.92153856855442218</v>
      </c>
      <c r="K11" s="25">
        <f t="shared" si="2"/>
        <v>14.784041206755436</v>
      </c>
      <c r="L11" s="47">
        <f t="shared" si="3"/>
        <v>1059.6666666666665</v>
      </c>
      <c r="M11" s="48">
        <f t="shared" si="4"/>
        <v>6.2333333333333325</v>
      </c>
      <c r="N11" s="47">
        <f>ROUNDDOWN(M11,2)</f>
        <v>6.23</v>
      </c>
      <c r="O11" s="49">
        <f t="shared" si="5"/>
        <v>1059.1000000000001</v>
      </c>
    </row>
    <row r="12" spans="1:15" ht="30">
      <c r="A12" s="20">
        <v>6</v>
      </c>
      <c r="B12" s="51" t="s">
        <v>20</v>
      </c>
      <c r="C12" s="19" t="s">
        <v>45</v>
      </c>
      <c r="D12" s="20" t="s">
        <v>55</v>
      </c>
      <c r="E12" s="25">
        <v>130</v>
      </c>
      <c r="F12" s="22">
        <v>10.18</v>
      </c>
      <c r="G12" s="22">
        <v>10.64</v>
      </c>
      <c r="H12" s="22">
        <v>15.77</v>
      </c>
      <c r="I12" s="41">
        <f t="shared" si="0"/>
        <v>12.196666666666667</v>
      </c>
      <c r="J12" s="25">
        <f t="shared" si="1"/>
        <v>3.1031328256027537</v>
      </c>
      <c r="K12" s="25">
        <f t="shared" si="2"/>
        <v>25.442466457524628</v>
      </c>
      <c r="L12" s="47">
        <f t="shared" si="3"/>
        <v>1585.5666666666668</v>
      </c>
      <c r="M12" s="48">
        <f t="shared" si="4"/>
        <v>12.196666666666667</v>
      </c>
      <c r="N12" s="47">
        <f t="shared" si="6"/>
        <v>12.2</v>
      </c>
      <c r="O12" s="49">
        <f t="shared" si="5"/>
        <v>1586</v>
      </c>
    </row>
    <row r="13" spans="1:15" ht="30">
      <c r="A13" s="20">
        <v>7</v>
      </c>
      <c r="B13" s="51" t="s">
        <v>61</v>
      </c>
      <c r="C13" s="19" t="s">
        <v>41</v>
      </c>
      <c r="D13" s="20" t="s">
        <v>55</v>
      </c>
      <c r="E13" s="25">
        <v>100</v>
      </c>
      <c r="F13" s="22">
        <v>32.99</v>
      </c>
      <c r="G13" s="22">
        <v>36.65</v>
      </c>
      <c r="H13" s="22">
        <v>21.96</v>
      </c>
      <c r="I13" s="41">
        <f t="shared" si="0"/>
        <v>30.533333333333331</v>
      </c>
      <c r="J13" s="25">
        <f t="shared" si="1"/>
        <v>7.6469231285094867</v>
      </c>
      <c r="K13" s="25">
        <f t="shared" si="2"/>
        <v>25.044508062803999</v>
      </c>
      <c r="L13" s="47">
        <f t="shared" si="3"/>
        <v>3053.3333333333335</v>
      </c>
      <c r="M13" s="48">
        <f t="shared" si="4"/>
        <v>30.533333333333335</v>
      </c>
      <c r="N13" s="47">
        <f>ROUNDDOWN(M13,2)</f>
        <v>30.53</v>
      </c>
      <c r="O13" s="49">
        <f t="shared" si="5"/>
        <v>3053</v>
      </c>
    </row>
    <row r="14" spans="1:15" ht="34.5" customHeight="1">
      <c r="A14" s="20">
        <v>8</v>
      </c>
      <c r="B14" s="51" t="s">
        <v>62</v>
      </c>
      <c r="C14" s="19" t="s">
        <v>46</v>
      </c>
      <c r="D14" s="20" t="s">
        <v>55</v>
      </c>
      <c r="E14" s="26">
        <v>22</v>
      </c>
      <c r="F14" s="22">
        <v>23.83</v>
      </c>
      <c r="G14" s="22">
        <v>29.18</v>
      </c>
      <c r="H14" s="22">
        <v>30.68</v>
      </c>
      <c r="I14" s="41">
        <f t="shared" si="0"/>
        <v>27.896666666666665</v>
      </c>
      <c r="J14" s="25">
        <f t="shared" si="1"/>
        <v>3.600810094039026</v>
      </c>
      <c r="K14" s="25">
        <f>J14/I14*100</f>
        <v>12.907671504501227</v>
      </c>
      <c r="L14" s="47">
        <f t="shared" si="3"/>
        <v>613.72666666666657</v>
      </c>
      <c r="M14" s="48">
        <f t="shared" si="4"/>
        <v>27.896666666666661</v>
      </c>
      <c r="N14" s="47">
        <f t="shared" si="6"/>
        <v>27.900000000000002</v>
      </c>
      <c r="O14" s="49">
        <f t="shared" si="5"/>
        <v>613.80000000000007</v>
      </c>
    </row>
    <row r="15" spans="1:15" ht="31.5">
      <c r="A15" s="26">
        <v>9</v>
      </c>
      <c r="B15" s="1" t="s">
        <v>63</v>
      </c>
      <c r="C15" s="19" t="s">
        <v>50</v>
      </c>
      <c r="D15" s="20" t="s">
        <v>55</v>
      </c>
      <c r="E15" s="26">
        <v>14</v>
      </c>
      <c r="F15" s="22">
        <v>111.73</v>
      </c>
      <c r="G15" s="22">
        <v>97.72</v>
      </c>
      <c r="H15" s="22">
        <v>118.8</v>
      </c>
      <c r="I15" s="41">
        <f t="shared" ref="I15" si="7">AVERAGE(F15:H15)</f>
        <v>109.41666666666667</v>
      </c>
      <c r="J15" s="25">
        <f t="shared" ref="J15" si="8">SQRT(((SUM((POWER(H15-I15,2)),(POWER(G15-I15,2)),(POWER(F15-I15,2)))/(COLUMNS(F15:H15)-1))))</f>
        <v>10.728710702285403</v>
      </c>
      <c r="K15" s="25">
        <f t="shared" ref="K15" si="9">J15/I15*100</f>
        <v>9.8053715481664003</v>
      </c>
      <c r="L15" s="47">
        <f t="shared" ref="L15" si="10">((E15/3)*(SUM(F15:H15)))</f>
        <v>1531.8333333333335</v>
      </c>
      <c r="M15" s="48">
        <f t="shared" ref="M15" si="11">L15/E15</f>
        <v>109.41666666666667</v>
      </c>
      <c r="N15" s="47">
        <f t="shared" si="6"/>
        <v>109.42</v>
      </c>
      <c r="O15" s="49">
        <f t="shared" ref="O15" si="12">N15*E15</f>
        <v>1531.88</v>
      </c>
    </row>
    <row r="16" spans="1:15">
      <c r="A16" s="14"/>
      <c r="B16" s="15"/>
      <c r="C16" s="15"/>
      <c r="D16" s="16"/>
      <c r="E16" s="16"/>
      <c r="F16" s="14"/>
      <c r="G16" s="14"/>
      <c r="H16" s="14"/>
      <c r="I16" s="14"/>
      <c r="J16" s="14"/>
      <c r="K16" s="14"/>
      <c r="L16" s="14"/>
      <c r="M16" s="14"/>
      <c r="N16" s="14"/>
      <c r="O16" s="38">
        <f>SUM(O7:O15)</f>
        <v>11977.990000000002</v>
      </c>
    </row>
    <row r="17" spans="1:17" ht="18.75">
      <c r="A17" s="14"/>
      <c r="B17" s="15"/>
      <c r="C17" s="15"/>
      <c r="D17" s="16"/>
      <c r="E17" s="16"/>
      <c r="F17" s="14"/>
      <c r="G17" s="14"/>
      <c r="H17" s="14"/>
      <c r="I17" s="14"/>
      <c r="J17" s="14"/>
      <c r="K17" s="14"/>
      <c r="L17" s="14"/>
      <c r="M17" s="14"/>
      <c r="N17" s="14"/>
      <c r="O17" s="27"/>
      <c r="P17" s="31"/>
    </row>
    <row r="18" spans="1:17" ht="18.75">
      <c r="A18" s="30"/>
      <c r="B18" s="68" t="s">
        <v>66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31"/>
    </row>
    <row r="19" spans="1:17" ht="18.75">
      <c r="A19" s="30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1"/>
    </row>
    <row r="20" spans="1:17" ht="18.75">
      <c r="A20" s="30"/>
      <c r="B20" s="30"/>
      <c r="C20" s="3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6"/>
      <c r="Q20" s="29"/>
    </row>
    <row r="21" spans="1:17" ht="18.75">
      <c r="A21" s="30"/>
      <c r="B21" s="33"/>
      <c r="C21" s="34"/>
      <c r="D21" s="34"/>
      <c r="E21" s="35"/>
      <c r="F21" s="35"/>
      <c r="G21" s="33"/>
      <c r="H21" s="33"/>
      <c r="I21" s="33"/>
      <c r="J21" s="33"/>
      <c r="K21" s="33"/>
      <c r="L21" s="33"/>
      <c r="M21" s="33"/>
      <c r="N21" s="33"/>
      <c r="O21" s="33"/>
      <c r="P21" s="36"/>
      <c r="Q21" s="29"/>
    </row>
    <row r="22" spans="1:17" ht="18.75">
      <c r="A22" s="30"/>
      <c r="B22" s="69"/>
      <c r="C22" s="69"/>
      <c r="D22" s="69"/>
      <c r="E22" s="69"/>
      <c r="F22" s="69"/>
      <c r="G22" s="69"/>
      <c r="H22" s="69"/>
      <c r="I22" s="69"/>
      <c r="J22" s="33"/>
      <c r="K22" s="33"/>
      <c r="L22" s="33"/>
      <c r="M22" s="33"/>
      <c r="N22" s="33"/>
      <c r="O22" s="33"/>
      <c r="P22" s="36"/>
      <c r="Q22" s="29"/>
    </row>
    <row r="23" spans="1:17" ht="18.75">
      <c r="A23" s="30"/>
      <c r="B23" s="33"/>
      <c r="C23" s="34"/>
      <c r="D23" s="34"/>
      <c r="E23" s="35"/>
      <c r="F23" s="35"/>
      <c r="G23" s="33"/>
      <c r="H23" s="33"/>
      <c r="I23" s="33"/>
      <c r="J23" s="33"/>
      <c r="K23" s="33"/>
      <c r="L23" s="33"/>
      <c r="M23" s="33"/>
      <c r="N23" s="33"/>
      <c r="O23" s="33"/>
      <c r="P23" s="36"/>
      <c r="Q23" s="29"/>
    </row>
    <row r="24" spans="1:17" ht="18.75">
      <c r="A24" s="30"/>
      <c r="B24" s="33"/>
      <c r="C24" s="34"/>
      <c r="D24" s="34"/>
      <c r="E24" s="35"/>
      <c r="F24" s="35"/>
      <c r="G24" s="33"/>
      <c r="H24" s="33"/>
      <c r="I24" s="33"/>
      <c r="J24" s="33"/>
      <c r="K24" s="33"/>
      <c r="L24" s="33"/>
      <c r="M24" s="33"/>
      <c r="N24" s="33"/>
      <c r="O24" s="33"/>
      <c r="P24" s="36"/>
      <c r="Q24" s="29"/>
    </row>
    <row r="25" spans="1:17" ht="18.75">
      <c r="A25" s="30"/>
      <c r="B25" s="70"/>
      <c r="C25" s="70"/>
      <c r="D25" s="70"/>
      <c r="E25" s="70"/>
      <c r="F25" s="70"/>
      <c r="G25" s="70"/>
      <c r="H25" s="70"/>
      <c r="I25" s="70"/>
      <c r="J25" s="70"/>
      <c r="K25" s="33"/>
      <c r="L25" s="33"/>
      <c r="M25" s="33"/>
      <c r="N25" s="33"/>
      <c r="O25" s="33"/>
      <c r="P25" s="36"/>
      <c r="Q25" s="29"/>
    </row>
    <row r="26" spans="1:17" ht="18.75">
      <c r="A26" s="30"/>
      <c r="B26" s="71"/>
      <c r="C26" s="71"/>
      <c r="D26" s="71"/>
      <c r="E26" s="35"/>
      <c r="F26" s="35"/>
      <c r="G26" s="33"/>
      <c r="H26" s="33"/>
      <c r="I26" s="33"/>
      <c r="J26" s="33"/>
      <c r="K26" s="33"/>
      <c r="L26" s="33"/>
      <c r="M26" s="33"/>
      <c r="N26" s="33"/>
      <c r="O26" s="33"/>
      <c r="P26" s="36"/>
      <c r="Q26" s="29"/>
    </row>
    <row r="27" spans="1:17" ht="18.75">
      <c r="A27" s="30"/>
      <c r="B27" s="34"/>
      <c r="C27" s="34"/>
      <c r="D27" s="35"/>
      <c r="E27" s="35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6"/>
      <c r="Q27" s="29"/>
    </row>
    <row r="28" spans="1:17" ht="18.75">
      <c r="A28" s="31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1"/>
    </row>
    <row r="29" spans="1:17" ht="18.75">
      <c r="A29" s="31"/>
      <c r="B29" s="31"/>
      <c r="C29" s="36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17" ht="18.75">
      <c r="A30" s="31"/>
      <c r="B30" s="31"/>
      <c r="C30" s="36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</sheetData>
  <mergeCells count="15">
    <mergeCell ref="B18:O18"/>
    <mergeCell ref="B22:I22"/>
    <mergeCell ref="B25:J25"/>
    <mergeCell ref="C5:C6"/>
    <mergeCell ref="B26:D26"/>
    <mergeCell ref="L2:O2"/>
    <mergeCell ref="A4:O4"/>
    <mergeCell ref="A5:A6"/>
    <mergeCell ref="B5:B6"/>
    <mergeCell ref="D5:D6"/>
    <mergeCell ref="E5:E6"/>
    <mergeCell ref="F5:H5"/>
    <mergeCell ref="I5:K5"/>
    <mergeCell ref="L5:O5"/>
    <mergeCell ref="A3:O3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8"/>
  <sheetViews>
    <sheetView topLeftCell="A6" zoomScale="110" zoomScaleNormal="110" workbookViewId="0">
      <selection sqref="A1:L19"/>
    </sheetView>
  </sheetViews>
  <sheetFormatPr defaultRowHeight="15"/>
  <cols>
    <col min="1" max="1" width="6.85546875" style="10" bestFit="1" customWidth="1"/>
    <col min="2" max="2" width="19.140625" style="8" customWidth="1"/>
    <col min="3" max="3" width="13.42578125" style="10" customWidth="1"/>
    <col min="4" max="4" width="12.28515625" style="10" customWidth="1"/>
    <col min="5" max="5" width="20.5703125" style="10" customWidth="1"/>
    <col min="6" max="6" width="11.28515625" style="10" customWidth="1"/>
    <col min="7" max="7" width="12" style="10" customWidth="1"/>
    <col min="8" max="8" width="11.140625" style="10" customWidth="1"/>
    <col min="9" max="9" width="12.5703125" style="10" customWidth="1"/>
    <col min="10" max="10" width="9.85546875" style="10" customWidth="1"/>
    <col min="11" max="11" width="12.85546875" style="10" customWidth="1"/>
    <col min="12" max="12" width="14.28515625" style="10" customWidth="1"/>
  </cols>
  <sheetData>
    <row r="1" spans="1:12" ht="15.75">
      <c r="A1" s="6"/>
      <c r="B1" s="74" t="s">
        <v>0</v>
      </c>
      <c r="C1" s="74"/>
      <c r="D1" s="74"/>
      <c r="E1" s="6"/>
      <c r="F1" s="6"/>
      <c r="G1" s="6"/>
      <c r="H1" s="6"/>
      <c r="I1" s="6"/>
      <c r="J1" s="6"/>
      <c r="K1" s="6"/>
      <c r="L1" s="6"/>
    </row>
    <row r="2" spans="1:12" ht="15.75">
      <c r="A2" s="72" t="s">
        <v>38</v>
      </c>
      <c r="B2" s="79" t="s">
        <v>1</v>
      </c>
      <c r="C2" s="81" t="s">
        <v>2</v>
      </c>
      <c r="D2" s="81" t="s">
        <v>3</v>
      </c>
      <c r="E2" s="83" t="s">
        <v>4</v>
      </c>
      <c r="F2" s="75" t="s">
        <v>5</v>
      </c>
      <c r="G2" s="76"/>
      <c r="H2" s="75" t="s">
        <v>6</v>
      </c>
      <c r="I2" s="76"/>
      <c r="J2" s="75" t="s">
        <v>7</v>
      </c>
      <c r="K2" s="76"/>
      <c r="L2" s="77" t="s">
        <v>8</v>
      </c>
    </row>
    <row r="3" spans="1:12" ht="15.75">
      <c r="A3" s="73"/>
      <c r="B3" s="80"/>
      <c r="C3" s="78"/>
      <c r="D3" s="82"/>
      <c r="E3" s="83"/>
      <c r="F3" s="9" t="s">
        <v>9</v>
      </c>
      <c r="G3" s="9" t="s">
        <v>10</v>
      </c>
      <c r="H3" s="9" t="s">
        <v>9</v>
      </c>
      <c r="I3" s="9" t="s">
        <v>10</v>
      </c>
      <c r="J3" s="9" t="s">
        <v>9</v>
      </c>
      <c r="K3" s="9" t="s">
        <v>10</v>
      </c>
      <c r="L3" s="78"/>
    </row>
    <row r="4" spans="1:12" ht="31.5">
      <c r="A4" s="9">
        <v>1</v>
      </c>
      <c r="B4" s="1" t="s">
        <v>11</v>
      </c>
      <c r="C4" s="11" t="s">
        <v>12</v>
      </c>
      <c r="D4" s="2">
        <f>F4+H4+J4</f>
        <v>286</v>
      </c>
      <c r="E4" s="4">
        <v>38.369999999999997</v>
      </c>
      <c r="F4" s="9">
        <v>10</v>
      </c>
      <c r="G4" s="3">
        <f t="shared" ref="G4:G18" si="0">E4*F4</f>
        <v>383.7</v>
      </c>
      <c r="H4" s="9">
        <v>269</v>
      </c>
      <c r="I4" s="3">
        <f t="shared" ref="I4:I13" si="1">H4*E4</f>
        <v>10321.529999999999</v>
      </c>
      <c r="J4" s="9">
        <v>7</v>
      </c>
      <c r="K4" s="4">
        <f>J4*E4</f>
        <v>268.58999999999997</v>
      </c>
      <c r="L4" s="3">
        <f>K4+I4+G4</f>
        <v>10973.82</v>
      </c>
    </row>
    <row r="5" spans="1:12" ht="31.5">
      <c r="A5" s="9">
        <v>2</v>
      </c>
      <c r="B5" s="1" t="s">
        <v>13</v>
      </c>
      <c r="C5" s="11" t="s">
        <v>12</v>
      </c>
      <c r="D5" s="2">
        <f t="shared" ref="D5:D18" si="2">F5+H5+J5</f>
        <v>19</v>
      </c>
      <c r="E5" s="4">
        <v>15.32</v>
      </c>
      <c r="F5" s="9"/>
      <c r="G5" s="3">
        <f t="shared" si="0"/>
        <v>0</v>
      </c>
      <c r="H5" s="9">
        <v>19</v>
      </c>
      <c r="I5" s="3">
        <f t="shared" si="1"/>
        <v>291.08</v>
      </c>
      <c r="J5" s="9"/>
      <c r="K5" s="4">
        <f t="shared" ref="K5:K18" si="3">J5*E5</f>
        <v>0</v>
      </c>
      <c r="L5" s="3">
        <f t="shared" ref="L5:L13" si="4">K5+I5+G5</f>
        <v>291.08</v>
      </c>
    </row>
    <row r="6" spans="1:12" ht="31.5">
      <c r="A6" s="9">
        <v>3</v>
      </c>
      <c r="B6" s="1" t="s">
        <v>14</v>
      </c>
      <c r="C6" s="11" t="s">
        <v>12</v>
      </c>
      <c r="D6" s="2">
        <f t="shared" si="2"/>
        <v>34</v>
      </c>
      <c r="E6" s="4">
        <v>15.29</v>
      </c>
      <c r="F6" s="9"/>
      <c r="G6" s="3">
        <f t="shared" si="0"/>
        <v>0</v>
      </c>
      <c r="H6" s="9">
        <v>34</v>
      </c>
      <c r="I6" s="3">
        <f t="shared" si="1"/>
        <v>519.86</v>
      </c>
      <c r="J6" s="9"/>
      <c r="K6" s="4">
        <f t="shared" si="3"/>
        <v>0</v>
      </c>
      <c r="L6" s="3">
        <f t="shared" si="4"/>
        <v>519.86</v>
      </c>
    </row>
    <row r="7" spans="1:12" ht="31.5">
      <c r="A7" s="9">
        <v>4</v>
      </c>
      <c r="B7" s="5" t="s">
        <v>15</v>
      </c>
      <c r="C7" s="11" t="s">
        <v>12</v>
      </c>
      <c r="D7" s="2">
        <f t="shared" si="2"/>
        <v>37</v>
      </c>
      <c r="E7" s="4">
        <v>39.14</v>
      </c>
      <c r="F7" s="9">
        <v>5</v>
      </c>
      <c r="G7" s="3">
        <f t="shared" si="0"/>
        <v>195.7</v>
      </c>
      <c r="H7" s="9">
        <v>32</v>
      </c>
      <c r="I7" s="3">
        <f t="shared" si="1"/>
        <v>1252.48</v>
      </c>
      <c r="J7" s="9"/>
      <c r="K7" s="4">
        <f t="shared" si="3"/>
        <v>0</v>
      </c>
      <c r="L7" s="3">
        <f t="shared" si="4"/>
        <v>1448.18</v>
      </c>
    </row>
    <row r="8" spans="1:12" ht="31.5">
      <c r="A8" s="9">
        <v>5</v>
      </c>
      <c r="B8" s="1" t="s">
        <v>16</v>
      </c>
      <c r="C8" s="11" t="s">
        <v>12</v>
      </c>
      <c r="D8" s="2">
        <f t="shared" si="2"/>
        <v>15</v>
      </c>
      <c r="E8" s="4">
        <v>11.48</v>
      </c>
      <c r="F8" s="9"/>
      <c r="G8" s="3">
        <f t="shared" si="0"/>
        <v>0</v>
      </c>
      <c r="H8" s="9">
        <v>15</v>
      </c>
      <c r="I8" s="3">
        <f t="shared" si="1"/>
        <v>172.20000000000002</v>
      </c>
      <c r="J8" s="9"/>
      <c r="K8" s="4">
        <f t="shared" si="3"/>
        <v>0</v>
      </c>
      <c r="L8" s="3">
        <f t="shared" si="4"/>
        <v>172.20000000000002</v>
      </c>
    </row>
    <row r="9" spans="1:12" ht="31.5">
      <c r="A9" s="9">
        <v>6</v>
      </c>
      <c r="B9" s="1" t="s">
        <v>17</v>
      </c>
      <c r="C9" s="11" t="s">
        <v>12</v>
      </c>
      <c r="D9" s="2">
        <f t="shared" si="2"/>
        <v>20</v>
      </c>
      <c r="E9" s="4">
        <v>16.23</v>
      </c>
      <c r="F9" s="9"/>
      <c r="G9" s="3">
        <f t="shared" si="0"/>
        <v>0</v>
      </c>
      <c r="H9" s="9">
        <v>20</v>
      </c>
      <c r="I9" s="3">
        <f t="shared" si="1"/>
        <v>324.60000000000002</v>
      </c>
      <c r="J9" s="9"/>
      <c r="K9" s="4">
        <f t="shared" si="3"/>
        <v>0</v>
      </c>
      <c r="L9" s="3">
        <f t="shared" si="4"/>
        <v>324.60000000000002</v>
      </c>
    </row>
    <row r="10" spans="1:12" ht="15.75">
      <c r="A10" s="9">
        <v>7</v>
      </c>
      <c r="B10" s="1" t="s">
        <v>18</v>
      </c>
      <c r="C10" s="11" t="s">
        <v>12</v>
      </c>
      <c r="D10" s="2">
        <f t="shared" si="2"/>
        <v>250</v>
      </c>
      <c r="E10" s="4">
        <v>15.45</v>
      </c>
      <c r="F10" s="9"/>
      <c r="G10" s="3">
        <f t="shared" si="0"/>
        <v>0</v>
      </c>
      <c r="H10" s="9">
        <v>250</v>
      </c>
      <c r="I10" s="3">
        <f t="shared" si="1"/>
        <v>3862.5</v>
      </c>
      <c r="J10" s="9"/>
      <c r="K10" s="4">
        <f t="shared" si="3"/>
        <v>0</v>
      </c>
      <c r="L10" s="3">
        <f t="shared" si="4"/>
        <v>3862.5</v>
      </c>
    </row>
    <row r="11" spans="1:12" ht="63">
      <c r="A11" s="9">
        <v>8</v>
      </c>
      <c r="B11" s="1" t="s">
        <v>19</v>
      </c>
      <c r="C11" s="11" t="s">
        <v>12</v>
      </c>
      <c r="D11" s="2">
        <f t="shared" si="2"/>
        <v>50</v>
      </c>
      <c r="E11" s="4">
        <v>11.26</v>
      </c>
      <c r="F11" s="9"/>
      <c r="G11" s="3">
        <f t="shared" si="0"/>
        <v>0</v>
      </c>
      <c r="H11" s="9">
        <v>50</v>
      </c>
      <c r="I11" s="3">
        <f t="shared" si="1"/>
        <v>563</v>
      </c>
      <c r="J11" s="9"/>
      <c r="K11" s="4">
        <f t="shared" si="3"/>
        <v>0</v>
      </c>
      <c r="L11" s="3">
        <f t="shared" si="4"/>
        <v>563</v>
      </c>
    </row>
    <row r="12" spans="1:12" ht="31.5">
      <c r="A12" s="9">
        <v>9</v>
      </c>
      <c r="B12" s="1" t="s">
        <v>20</v>
      </c>
      <c r="C12" s="11" t="s">
        <v>12</v>
      </c>
      <c r="D12" s="2">
        <f t="shared" si="2"/>
        <v>156</v>
      </c>
      <c r="E12" s="4">
        <v>6.19</v>
      </c>
      <c r="F12" s="9"/>
      <c r="G12" s="3">
        <f t="shared" si="0"/>
        <v>0</v>
      </c>
      <c r="H12" s="9">
        <v>156</v>
      </c>
      <c r="I12" s="3">
        <f t="shared" si="1"/>
        <v>965.6400000000001</v>
      </c>
      <c r="J12" s="9"/>
      <c r="K12" s="4">
        <f t="shared" si="3"/>
        <v>0</v>
      </c>
      <c r="L12" s="3">
        <f t="shared" si="4"/>
        <v>965.6400000000001</v>
      </c>
    </row>
    <row r="13" spans="1:12" ht="47.25">
      <c r="A13" s="9">
        <v>10</v>
      </c>
      <c r="B13" s="1" t="s">
        <v>21</v>
      </c>
      <c r="C13" s="11" t="s">
        <v>12</v>
      </c>
      <c r="D13" s="2">
        <f t="shared" si="2"/>
        <v>108</v>
      </c>
      <c r="E13" s="4">
        <v>23.1</v>
      </c>
      <c r="F13" s="9">
        <v>6</v>
      </c>
      <c r="G13" s="3">
        <f t="shared" si="0"/>
        <v>138.60000000000002</v>
      </c>
      <c r="H13" s="9">
        <v>102</v>
      </c>
      <c r="I13" s="3">
        <f t="shared" si="1"/>
        <v>2356.2000000000003</v>
      </c>
      <c r="J13" s="9"/>
      <c r="K13" s="4">
        <f t="shared" si="3"/>
        <v>0</v>
      </c>
      <c r="L13" s="3">
        <f t="shared" si="4"/>
        <v>2494.8000000000002</v>
      </c>
    </row>
    <row r="14" spans="1:12" ht="15.75">
      <c r="A14" s="9">
        <v>11</v>
      </c>
      <c r="B14" s="1" t="s">
        <v>22</v>
      </c>
      <c r="C14" s="11" t="s">
        <v>12</v>
      </c>
      <c r="D14" s="2">
        <f t="shared" si="2"/>
        <v>24</v>
      </c>
      <c r="E14" s="4">
        <v>31.240000000000002</v>
      </c>
      <c r="F14" s="9"/>
      <c r="G14" s="3">
        <f>E14*F14</f>
        <v>0</v>
      </c>
      <c r="H14" s="9">
        <v>24</v>
      </c>
      <c r="I14" s="3">
        <f>H14*E14</f>
        <v>749.76</v>
      </c>
      <c r="J14" s="9"/>
      <c r="K14" s="4">
        <f t="shared" si="3"/>
        <v>0</v>
      </c>
      <c r="L14" s="3">
        <f>K14+I14+G14</f>
        <v>749.76</v>
      </c>
    </row>
    <row r="15" spans="1:12" ht="47.25">
      <c r="A15" s="9">
        <v>12</v>
      </c>
      <c r="B15" s="1" t="s">
        <v>23</v>
      </c>
      <c r="C15" s="11" t="s">
        <v>12</v>
      </c>
      <c r="D15" s="2">
        <f>F15+H15+J15</f>
        <v>24</v>
      </c>
      <c r="E15" s="4">
        <v>26.83</v>
      </c>
      <c r="F15" s="9">
        <v>1</v>
      </c>
      <c r="G15" s="3">
        <f>E15*F15</f>
        <v>26.83</v>
      </c>
      <c r="H15" s="9">
        <v>23</v>
      </c>
      <c r="I15" s="3">
        <f t="shared" ref="I15:I18" si="5">H15*E15</f>
        <v>617.08999999999992</v>
      </c>
      <c r="J15" s="9"/>
      <c r="K15" s="4">
        <f t="shared" si="3"/>
        <v>0</v>
      </c>
      <c r="L15" s="3">
        <f t="shared" ref="L15:L18" si="6">K15+I15+G15</f>
        <v>643.91999999999996</v>
      </c>
    </row>
    <row r="16" spans="1:12" ht="15.75">
      <c r="A16" s="9">
        <v>13</v>
      </c>
      <c r="B16" s="1" t="s">
        <v>47</v>
      </c>
      <c r="C16" s="11" t="s">
        <v>12</v>
      </c>
      <c r="D16" s="2">
        <f t="shared" si="2"/>
        <v>23</v>
      </c>
      <c r="E16" s="4">
        <v>65.84</v>
      </c>
      <c r="F16" s="9"/>
      <c r="G16" s="3">
        <f>E16*F16</f>
        <v>0</v>
      </c>
      <c r="H16" s="9">
        <v>23</v>
      </c>
      <c r="I16" s="3">
        <f>H16*E16</f>
        <v>1514.3200000000002</v>
      </c>
      <c r="J16" s="9"/>
      <c r="K16" s="4">
        <f t="shared" si="3"/>
        <v>0</v>
      </c>
      <c r="L16" s="3">
        <f t="shared" si="6"/>
        <v>1514.3200000000002</v>
      </c>
    </row>
    <row r="17" spans="1:12" ht="31.5">
      <c r="A17" s="9">
        <v>14</v>
      </c>
      <c r="B17" s="1" t="s">
        <v>48</v>
      </c>
      <c r="C17" s="11" t="s">
        <v>12</v>
      </c>
      <c r="D17" s="2">
        <f t="shared" si="2"/>
        <v>13</v>
      </c>
      <c r="E17" s="4">
        <v>43.17</v>
      </c>
      <c r="F17" s="9"/>
      <c r="G17" s="3">
        <f t="shared" si="0"/>
        <v>0</v>
      </c>
      <c r="H17" s="9">
        <v>13</v>
      </c>
      <c r="I17" s="3">
        <f t="shared" si="5"/>
        <v>561.21</v>
      </c>
      <c r="J17" s="9"/>
      <c r="K17" s="4">
        <f t="shared" si="3"/>
        <v>0</v>
      </c>
      <c r="L17" s="3">
        <f t="shared" si="6"/>
        <v>561.21</v>
      </c>
    </row>
    <row r="18" spans="1:12" ht="47.25">
      <c r="A18" s="9">
        <v>15</v>
      </c>
      <c r="B18" s="40" t="s">
        <v>49</v>
      </c>
      <c r="C18" s="11" t="s">
        <v>52</v>
      </c>
      <c r="D18" s="2">
        <f t="shared" si="2"/>
        <v>2</v>
      </c>
      <c r="E18" s="4">
        <v>69.55</v>
      </c>
      <c r="F18" s="9"/>
      <c r="G18" s="3">
        <f t="shared" si="0"/>
        <v>0</v>
      </c>
      <c r="H18" s="9">
        <v>2</v>
      </c>
      <c r="I18" s="3">
        <f t="shared" si="5"/>
        <v>139.1</v>
      </c>
      <c r="J18" s="9"/>
      <c r="K18" s="4">
        <f t="shared" si="3"/>
        <v>0</v>
      </c>
      <c r="L18" s="3">
        <f t="shared" si="6"/>
        <v>139.1</v>
      </c>
    </row>
    <row r="19" spans="1:12" ht="15.75">
      <c r="A19" s="6"/>
      <c r="B19" s="7"/>
      <c r="C19" s="6"/>
      <c r="D19" s="6"/>
      <c r="E19" s="6"/>
      <c r="F19" s="6"/>
      <c r="G19" s="12">
        <f>SUM(G4:G18)</f>
        <v>744.83</v>
      </c>
      <c r="H19" s="6"/>
      <c r="I19" s="12">
        <f>SUM(I4:I18)</f>
        <v>24210.569999999996</v>
      </c>
      <c r="J19" s="6"/>
      <c r="K19" s="13">
        <f>SUM(K4:K18)</f>
        <v>268.58999999999997</v>
      </c>
      <c r="L19" s="39">
        <f>K19+I19+G19</f>
        <v>25223.989999999998</v>
      </c>
    </row>
    <row r="20" spans="1:12" ht="15.75">
      <c r="A20" s="6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15.75">
      <c r="A21" s="6"/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15.75">
      <c r="A22" s="6"/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15.75">
      <c r="A23" s="6"/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ht="15.75">
      <c r="A24" s="6"/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ht="15.75">
      <c r="A25" s="6"/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5.75">
      <c r="A26" s="6"/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15.75">
      <c r="A27" s="6"/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15.75">
      <c r="A28" s="6"/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15.75">
      <c r="A29" s="6"/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5.75">
      <c r="A30" s="6"/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15.75">
      <c r="A31" s="6"/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15.75">
      <c r="A32" s="6"/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ht="15.75">
      <c r="A33" s="6"/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15.75">
      <c r="A34" s="6"/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15.75">
      <c r="A35" s="6"/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ht="15.75">
      <c r="A36" s="6"/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15.75">
      <c r="A37" s="6"/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t="15.75">
      <c r="A38" s="6"/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5.75">
      <c r="A39" s="6"/>
      <c r="B39" s="7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15.75">
      <c r="A40" s="6"/>
      <c r="B40" s="7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ht="15.75">
      <c r="A41" s="6"/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15.75">
      <c r="A42" s="6"/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15.75">
      <c r="A43" s="6"/>
      <c r="B43" s="7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ht="15.75">
      <c r="A44" s="6"/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15.75">
      <c r="A45" s="6"/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15.75">
      <c r="A46" s="6"/>
      <c r="B46" s="7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ht="15.75">
      <c r="A47" s="6"/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5.75">
      <c r="A48" s="6"/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t="15.75">
      <c r="A49" s="6"/>
      <c r="B49" s="7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15.75">
      <c r="A50" s="6"/>
      <c r="B50" s="7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ht="15.75">
      <c r="A51" s="6"/>
      <c r="B51" s="7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ht="15.75">
      <c r="A52" s="6"/>
      <c r="B52" s="7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ht="15.75">
      <c r="A53" s="6"/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15.75">
      <c r="A54" s="6"/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ht="15.75">
      <c r="A55" s="6"/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ht="15.75">
      <c r="A56" s="6"/>
      <c r="B56" s="7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t="15.75">
      <c r="A57" s="6"/>
      <c r="B57" s="7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t="15.75">
      <c r="A58" s="6"/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ht="15.75">
      <c r="A59" s="6"/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ht="15.75">
      <c r="A60" s="6"/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ht="15.75">
      <c r="A61" s="6"/>
      <c r="B61" s="7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ht="15.75">
      <c r="A62" s="6"/>
      <c r="B62" s="7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ht="15.75">
      <c r="A63" s="6"/>
      <c r="B63" s="7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ht="15.75">
      <c r="A64" s="6"/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ht="15.75">
      <c r="A65" s="6"/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15.75">
      <c r="A66" s="6"/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ht="15.75">
      <c r="A67" s="6"/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15.75">
      <c r="A68" s="6"/>
      <c r="B68" s="7"/>
      <c r="C68" s="6"/>
      <c r="D68" s="6"/>
      <c r="E68" s="6"/>
      <c r="F68" s="6"/>
      <c r="G68" s="6"/>
      <c r="H68" s="6"/>
      <c r="I68" s="6"/>
      <c r="J68" s="6"/>
      <c r="K68" s="6"/>
      <c r="L68" s="6"/>
    </row>
  </sheetData>
  <mergeCells count="10">
    <mergeCell ref="A2:A3"/>
    <mergeCell ref="B1:D1"/>
    <mergeCell ref="H2:I2"/>
    <mergeCell ref="J2:K2"/>
    <mergeCell ref="L2:L3"/>
    <mergeCell ref="B2:B3"/>
    <mergeCell ref="C2:C3"/>
    <mergeCell ref="D2:D3"/>
    <mergeCell ref="E2:E3"/>
    <mergeCell ref="F2:G2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</vt:lpstr>
      <vt:lpstr>цена по отделам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2026-02-27T07:00:43Z</dcterms:modified>
</cp:coreProperties>
</file>