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F4347029-D3E7-40C6-88F3-1F2054A5B3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1" r:id="rId1"/>
    <sheet name="Лист1" sheetId="2" r:id="rId2"/>
    <sheet name="факт" sheetId="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I6" i="1" s="1"/>
  <c r="J6" i="1" s="1"/>
  <c r="K6" i="1"/>
  <c r="L6" i="1" s="1"/>
  <c r="M6" i="1" s="1"/>
  <c r="N6" i="1" s="1"/>
  <c r="H7" i="1"/>
  <c r="I7" i="1" s="1"/>
  <c r="J7" i="1" s="1"/>
  <c r="K7" i="1"/>
  <c r="L7" i="1" s="1"/>
  <c r="M7" i="1" s="1"/>
  <c r="N7" i="1" s="1"/>
  <c r="H8" i="1"/>
  <c r="I8" i="1" s="1"/>
  <c r="J8" i="1" s="1"/>
  <c r="K8" i="1"/>
  <c r="L8" i="1" s="1"/>
  <c r="M8" i="1" s="1"/>
  <c r="N8" i="1" s="1"/>
  <c r="H9" i="1"/>
  <c r="I9" i="1" s="1"/>
  <c r="J9" i="1" s="1"/>
  <c r="K9" i="1"/>
  <c r="L9" i="1"/>
  <c r="M9" i="1" s="1"/>
  <c r="N9" i="1" s="1"/>
  <c r="H10" i="1"/>
  <c r="I10" i="1"/>
  <c r="J10" i="1" s="1"/>
  <c r="K10" i="1"/>
  <c r="L10" i="1"/>
  <c r="M10" i="1" s="1"/>
  <c r="N10" i="1" s="1"/>
  <c r="H11" i="1"/>
  <c r="I11" i="1" s="1"/>
  <c r="J11" i="1" s="1"/>
  <c r="K11" i="1"/>
  <c r="L11" i="1" s="1"/>
  <c r="M11" i="1" s="1"/>
  <c r="N11" i="1" s="1"/>
  <c r="G4" i="2"/>
  <c r="G5" i="2"/>
  <c r="G6" i="2"/>
  <c r="G10" i="2" s="1"/>
  <c r="G7" i="2"/>
  <c r="G8" i="2"/>
  <c r="G9" i="2"/>
  <c r="K4" i="2" l="1"/>
  <c r="K5" i="2"/>
  <c r="K6" i="2"/>
  <c r="K7" i="2"/>
  <c r="K8" i="2"/>
  <c r="K9" i="2"/>
  <c r="K10" i="2" l="1"/>
  <c r="H4" i="5"/>
  <c r="H8" i="5"/>
  <c r="G8" i="5"/>
  <c r="H5" i="5"/>
  <c r="H6" i="5"/>
  <c r="H7" i="5"/>
  <c r="H9" i="5"/>
  <c r="G9" i="5"/>
  <c r="G7" i="5"/>
  <c r="G6" i="5"/>
  <c r="G5" i="5"/>
  <c r="G4" i="5"/>
  <c r="H10" i="5" l="1"/>
  <c r="G10" i="5"/>
  <c r="D12" i="5"/>
  <c r="D12" i="2"/>
  <c r="I4" i="2" l="1"/>
  <c r="L4" i="2" l="1"/>
  <c r="I5" i="2"/>
  <c r="I6" i="2"/>
  <c r="I7" i="2"/>
  <c r="I8" i="2"/>
  <c r="I9" i="2"/>
  <c r="I10" i="2" l="1"/>
  <c r="L9" i="2"/>
  <c r="L5" i="2"/>
  <c r="N12" i="1" l="1"/>
  <c r="L8" i="2"/>
  <c r="L7" i="2"/>
  <c r="L6" i="2"/>
  <c r="L10" i="2" l="1"/>
</calcChain>
</file>

<file path=xl/sharedStrings.xml><?xml version="1.0" encoding="utf-8"?>
<sst xmlns="http://schemas.openxmlformats.org/spreadsheetml/2006/main" count="82" uniqueCount="44">
  <si>
    <t xml:space="preserve">Обоснование начальной (максимальной) цены контракта 
</t>
  </si>
  <si>
    <t>№</t>
  </si>
  <si>
    <t>Наименование, основные характеристики объекта закупки</t>
  </si>
  <si>
    <t>Ед. изм</t>
  </si>
  <si>
    <t>Кол-во</t>
  </si>
  <si>
    <t>Коммерческие предложения (руб./ед.изм.)</t>
  </si>
  <si>
    <t xml:space="preserve">Однородность совокупности значений выявленных цен, используемых в расчете 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</si>
  <si>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</si>
  <si>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</si>
  <si>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</si>
  <si>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</si>
  <si>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</si>
  <si>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</si>
  <si>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штук</t>
  </si>
  <si>
    <t>Предложение №3</t>
  </si>
  <si>
    <t>Предложение №2</t>
  </si>
  <si>
    <t>Предложение №1</t>
  </si>
  <si>
    <t xml:space="preserve">№ п/п </t>
  </si>
  <si>
    <t>Наименование</t>
  </si>
  <si>
    <t>единица измерения</t>
  </si>
  <si>
    <t>Общее количество</t>
  </si>
  <si>
    <t>НМЦ товара</t>
  </si>
  <si>
    <t>экономика</t>
  </si>
  <si>
    <t>Администрация</t>
  </si>
  <si>
    <t>Опека</t>
  </si>
  <si>
    <t>ВСЕГО</t>
  </si>
  <si>
    <t>кол-во</t>
  </si>
  <si>
    <t>сумма</t>
  </si>
  <si>
    <t>Папка картонная</t>
  </si>
  <si>
    <t>Папка картонная (Скоросшиватель)</t>
  </si>
  <si>
    <t>Папка картонная (с завязками)</t>
  </si>
  <si>
    <t>Папка картонная (Короб архивный)</t>
  </si>
  <si>
    <t>Блоки для записей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</si>
  <si>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</si>
  <si>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Н(М)ЦК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</si>
  <si>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Блок для записей  (непроклеенный)     </t>
  </si>
  <si>
    <t>Блок самоклеющийся</t>
  </si>
  <si>
    <t>Папка-регистратор 70 мм</t>
  </si>
  <si>
    <t>Папка для бумаг с завязками</t>
  </si>
  <si>
    <t>Скоросшиватель картонный</t>
  </si>
  <si>
    <t>Короб архивный</t>
  </si>
  <si>
    <t>Канцелярские товары 2026 год</t>
  </si>
  <si>
    <t>В результате проведенного расчета Н(М)ЦК, ЦКЕП контракта составила: 97 142 (Девяносто семь тысяч сто сорок два) рубля 34 копейки.</t>
  </si>
  <si>
    <r>
      <rPr>
        <sz val="12"/>
        <color theme="1"/>
        <rFont val="Times New Roman"/>
        <family val="1"/>
        <charset val="204"/>
      </rPr>
      <t>Приложение 1                                                                                               к Извещению об осуществлении закупки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</si>
</sst>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₽"/>
    <numFmt numFmtId="165" formatCode="0.0000"/>
    <numFmt numFmtId="166" formatCode="0.0000000"/>
    <numFmt numFmtId="167" formatCode="#,##0.00000\ _₽"/>
    <numFmt numFmtId="168" formatCode="#,##0.0000000000\ _₽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1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4" fontId="1" fillId="0" borderId="6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 wrapText="1"/>
    </xf>
    <xf numFmtId="166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0" fillId="0" borderId="7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168" fontId="4" fillId="0" borderId="7" xfId="0" applyNumberFormat="1" applyFont="1" applyBorder="1" applyAlignment="1">
      <alignment horizontal="center" vertical="center" wrapText="1"/>
    </xf>
    <xf numFmtId="167" fontId="2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1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30161</xdr:colOff>
      <xdr:row>4</xdr:row>
      <xdr:rowOff>1296988</xdr:rowOff>
    </xdr:from>
    <xdr:to>
      <xdr:col>9</xdr:col>
      <xdr:colOff>691794</xdr:colOff>
      <xdr:row>4</xdr:row>
      <xdr:rowOff>1681162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BB338419-9044-4A66-8EF0-2453CC855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4786" y="2811463"/>
          <a:ext cx="661633" cy="384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150935</xdr:colOff>
      <xdr:row>4</xdr:row>
      <xdr:rowOff>796437</xdr:rowOff>
    </xdr:from>
    <xdr:to>
      <xdr:col>8</xdr:col>
      <xdr:colOff>665285</xdr:colOff>
      <xdr:row>4</xdr:row>
      <xdr:rowOff>1225062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B21FEC1C-0E68-4F60-9BA1-E3987B154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3060" y="2310912"/>
          <a:ext cx="514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76200</xdr:colOff>
      <xdr:row>4</xdr:row>
      <xdr:rowOff>3143251</xdr:rowOff>
    </xdr:from>
    <xdr:to>
      <xdr:col>10</xdr:col>
      <xdr:colOff>976423</xdr:colOff>
      <xdr:row>4</xdr:row>
      <xdr:rowOff>3448051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5D9C6DE6-FB41-46E6-83B0-FCA1C1D69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4657726"/>
          <a:ext cx="90022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266700</xdr:colOff>
      <xdr:row>4</xdr:row>
      <xdr:rowOff>1352550</xdr:rowOff>
    </xdr:from>
    <xdr:to>
      <xdr:col>10</xdr:col>
      <xdr:colOff>419100</xdr:colOff>
      <xdr:row>4</xdr:row>
      <xdr:rowOff>1571625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134D08F1-ECE1-443E-97EC-F18984873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293370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tabSelected="1" topLeftCell="A6" zoomScaleNormal="100" workbookViewId="0">
      <selection activeCell="R14" sqref="R14"/>
    </sheetView>
  </sheetViews>
  <sheetFormatPr defaultRowHeight="15" x14ac:dyDescent="0.25"/>
  <cols>
    <col min="1" max="1" width="4.42578125" customWidth="1"/>
    <col min="2" max="2" width="19.5703125" customWidth="1"/>
    <col min="4" max="4" width="10.7109375" customWidth="1"/>
    <col min="8" max="8" width="12.28515625" customWidth="1"/>
    <col min="9" max="9" width="14.28515625" customWidth="1"/>
    <col min="10" max="10" width="12.42578125" customWidth="1"/>
    <col min="11" max="11" width="17.140625" customWidth="1"/>
    <col min="12" max="12" width="12.140625" customWidth="1"/>
    <col min="13" max="13" width="9.42578125" customWidth="1"/>
    <col min="14" max="14" width="14.85546875" customWidth="1"/>
  </cols>
  <sheetData>
    <row r="1" spans="1:14" x14ac:dyDescent="0.25">
      <c r="A1" s="28"/>
      <c r="B1" s="29"/>
      <c r="C1" s="31"/>
      <c r="D1" s="31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4" customHeight="1" x14ac:dyDescent="0.25">
      <c r="A2" s="28"/>
      <c r="B2" s="29"/>
      <c r="C2" s="31"/>
      <c r="D2" s="31"/>
      <c r="E2" s="28"/>
      <c r="F2" s="28"/>
      <c r="G2" s="28"/>
      <c r="H2" s="28"/>
      <c r="I2" s="28"/>
      <c r="J2" s="28"/>
      <c r="K2" s="40" t="s">
        <v>43</v>
      </c>
      <c r="L2" s="41"/>
      <c r="M2" s="41"/>
      <c r="N2" s="41"/>
    </row>
    <row r="3" spans="1:14" ht="21.75" customHeight="1" x14ac:dyDescent="0.25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28.5" customHeight="1" x14ac:dyDescent="0.25">
      <c r="A4" s="43" t="s">
        <v>1</v>
      </c>
      <c r="B4" s="43" t="s">
        <v>2</v>
      </c>
      <c r="C4" s="43" t="s">
        <v>3</v>
      </c>
      <c r="D4" s="43" t="s">
        <v>4</v>
      </c>
      <c r="E4" s="45" t="s">
        <v>5</v>
      </c>
      <c r="F4" s="46"/>
      <c r="G4" s="47"/>
      <c r="H4" s="48" t="s">
        <v>6</v>
      </c>
      <c r="I4" s="49"/>
      <c r="J4" s="50"/>
      <c r="K4" s="51" t="s">
        <v>7</v>
      </c>
      <c r="L4" s="52"/>
      <c r="M4" s="52"/>
      <c r="N4" s="53"/>
    </row>
    <row r="5" spans="1:14" ht="276.75" customHeight="1" x14ac:dyDescent="0.25">
      <c r="A5" s="44"/>
      <c r="B5" s="44"/>
      <c r="C5" s="44"/>
      <c r="D5" s="44"/>
      <c r="E5" s="33" t="s">
        <v>16</v>
      </c>
      <c r="F5" s="33" t="s">
        <v>15</v>
      </c>
      <c r="G5" s="33" t="s">
        <v>14</v>
      </c>
      <c r="H5" s="34" t="s">
        <v>8</v>
      </c>
      <c r="I5" s="34" t="s">
        <v>9</v>
      </c>
      <c r="J5" s="34" t="s">
        <v>33</v>
      </c>
      <c r="K5" s="35" t="s">
        <v>34</v>
      </c>
      <c r="L5" s="34" t="s">
        <v>10</v>
      </c>
      <c r="M5" s="34" t="s">
        <v>11</v>
      </c>
      <c r="N5" s="34" t="s">
        <v>12</v>
      </c>
    </row>
    <row r="6" spans="1:14" ht="27" customHeight="1" x14ac:dyDescent="0.25">
      <c r="A6" s="15">
        <v>1</v>
      </c>
      <c r="B6" s="16" t="s">
        <v>32</v>
      </c>
      <c r="C6" s="17" t="s">
        <v>13</v>
      </c>
      <c r="D6" s="18">
        <v>64</v>
      </c>
      <c r="E6" s="19">
        <v>95.32</v>
      </c>
      <c r="F6" s="19">
        <v>88.4</v>
      </c>
      <c r="G6" s="19">
        <v>77.319999999999993</v>
      </c>
      <c r="H6" s="19">
        <f>AVERAGE(E6:G6)</f>
        <v>87.013333333333321</v>
      </c>
      <c r="I6" s="20">
        <f>SQRT(((SUM((POWER(G6-H6,2)),(POWER(F6-H6,2)),(POWER(E6-H6,2)))/(COLUMNS(E6:G6)-1))))</f>
        <v>9.0797650483552346</v>
      </c>
      <c r="J6" s="20">
        <f>I6/H6*100</f>
        <v>10.434912329553212</v>
      </c>
      <c r="K6" s="21">
        <f>((D6/3)*(SUM(E6:G6)))</f>
        <v>5568.8533333333326</v>
      </c>
      <c r="L6" s="22">
        <f>K6/D6</f>
        <v>87.013333333333321</v>
      </c>
      <c r="M6" s="21">
        <f>ROUNDDOWN(L6,2)</f>
        <v>87.01</v>
      </c>
      <c r="N6" s="23">
        <f t="shared" ref="N6:N10" si="0">M6*D6</f>
        <v>5568.64</v>
      </c>
    </row>
    <row r="7" spans="1:14" ht="29.25" customHeight="1" x14ac:dyDescent="0.25">
      <c r="A7" s="15">
        <v>2</v>
      </c>
      <c r="B7" s="16" t="s">
        <v>32</v>
      </c>
      <c r="C7" s="17" t="s">
        <v>13</v>
      </c>
      <c r="D7" s="18">
        <v>93</v>
      </c>
      <c r="E7" s="19">
        <v>52.44</v>
      </c>
      <c r="F7" s="19">
        <v>57.38</v>
      </c>
      <c r="G7" s="19">
        <v>45.46</v>
      </c>
      <c r="H7" s="19">
        <f t="shared" ref="H7:H11" si="1">AVERAGE(E7:G7)</f>
        <v>51.76</v>
      </c>
      <c r="I7" s="20">
        <f t="shared" ref="I7:I11" si="2">SQRT(((SUM((POWER(G7-H7,2)),(POWER(F7-H7,2)),(POWER(E7-H7,2)))/(COLUMNS(E7:G7)-1))))</f>
        <v>5.9890232926579943</v>
      </c>
      <c r="J7" s="20">
        <f t="shared" ref="J7:J11" si="3">I7/H7*100</f>
        <v>11.570755974996125</v>
      </c>
      <c r="K7" s="21">
        <f t="shared" ref="K7:K11" si="4">((D7/3)*(SUM(E7:G7)))</f>
        <v>4813.68</v>
      </c>
      <c r="L7" s="22">
        <f t="shared" ref="L7:L11" si="5">K7/D7</f>
        <v>51.760000000000005</v>
      </c>
      <c r="M7" s="21">
        <f>ROUNDDOWN(L7,2)</f>
        <v>51.76</v>
      </c>
      <c r="N7" s="23">
        <f t="shared" si="0"/>
        <v>4813.6799999999994</v>
      </c>
    </row>
    <row r="8" spans="1:14" ht="27.75" customHeight="1" x14ac:dyDescent="0.25">
      <c r="A8" s="15">
        <v>3</v>
      </c>
      <c r="B8" s="16" t="s">
        <v>28</v>
      </c>
      <c r="C8" s="24" t="s">
        <v>13</v>
      </c>
      <c r="D8" s="18">
        <v>180</v>
      </c>
      <c r="E8" s="19">
        <v>256.73</v>
      </c>
      <c r="F8" s="19">
        <v>268.10000000000002</v>
      </c>
      <c r="G8" s="19">
        <v>262.86</v>
      </c>
      <c r="H8" s="19">
        <f t="shared" si="1"/>
        <v>262.56333333333333</v>
      </c>
      <c r="I8" s="20">
        <f t="shared" si="2"/>
        <v>5.6908025210275364</v>
      </c>
      <c r="J8" s="20">
        <f t="shared" si="3"/>
        <v>2.1674018412170537</v>
      </c>
      <c r="K8" s="21">
        <f t="shared" si="4"/>
        <v>47261.4</v>
      </c>
      <c r="L8" s="22">
        <f t="shared" si="5"/>
        <v>262.56333333333333</v>
      </c>
      <c r="M8" s="21">
        <f>ROUNDDOWN(L8,2)</f>
        <v>262.56</v>
      </c>
      <c r="N8" s="23">
        <f t="shared" si="0"/>
        <v>47260.800000000003</v>
      </c>
    </row>
    <row r="9" spans="1:14" ht="30" x14ac:dyDescent="0.25">
      <c r="A9" s="15">
        <v>4</v>
      </c>
      <c r="B9" s="27" t="s">
        <v>30</v>
      </c>
      <c r="C9" s="17" t="s">
        <v>13</v>
      </c>
      <c r="D9" s="18">
        <v>980</v>
      </c>
      <c r="E9" s="19">
        <v>22.89</v>
      </c>
      <c r="F9" s="19">
        <v>23.75</v>
      </c>
      <c r="G9" s="19">
        <v>20.420000000000002</v>
      </c>
      <c r="H9" s="19">
        <f t="shared" si="1"/>
        <v>22.353333333333335</v>
      </c>
      <c r="I9" s="20">
        <f t="shared" si="2"/>
        <v>1.7286507262409403</v>
      </c>
      <c r="J9" s="20">
        <f t="shared" si="3"/>
        <v>7.7333017875377577</v>
      </c>
      <c r="K9" s="21">
        <f t="shared" si="4"/>
        <v>21906.26666666667</v>
      </c>
      <c r="L9" s="22">
        <f t="shared" si="5"/>
        <v>22.353333333333335</v>
      </c>
      <c r="M9" s="21">
        <f>ROUNDDOWN(L9,2)</f>
        <v>22.35</v>
      </c>
      <c r="N9" s="23">
        <f t="shared" si="0"/>
        <v>21903</v>
      </c>
    </row>
    <row r="10" spans="1:14" ht="30" x14ac:dyDescent="0.25">
      <c r="A10" s="15">
        <v>5</v>
      </c>
      <c r="B10" s="16" t="s">
        <v>29</v>
      </c>
      <c r="C10" s="17" t="s">
        <v>13</v>
      </c>
      <c r="D10" s="25">
        <v>590</v>
      </c>
      <c r="E10" s="26">
        <v>19.600000000000001</v>
      </c>
      <c r="F10" s="26">
        <v>19.61</v>
      </c>
      <c r="G10" s="26">
        <v>19.32</v>
      </c>
      <c r="H10" s="19">
        <f t="shared" si="1"/>
        <v>19.510000000000002</v>
      </c>
      <c r="I10" s="20">
        <f>SQRT(((SUM((POWER(G10-H10,2)),(POWER(F10-H10,2)),(POWER(E10-H10,2)))/(COLUMNS(E10:G10)-1))))</f>
        <v>0.16462077633154332</v>
      </c>
      <c r="J10" s="20">
        <f t="shared" si="3"/>
        <v>0.8437764035445583</v>
      </c>
      <c r="K10" s="21">
        <f t="shared" si="4"/>
        <v>11510.9</v>
      </c>
      <c r="L10" s="22">
        <f t="shared" si="5"/>
        <v>19.509999999999998</v>
      </c>
      <c r="M10" s="21">
        <f>ROUNDDOWN(L10,2)</f>
        <v>19.510000000000002</v>
      </c>
      <c r="N10" s="23">
        <f t="shared" si="0"/>
        <v>11510.900000000001</v>
      </c>
    </row>
    <row r="11" spans="1:14" ht="30" x14ac:dyDescent="0.25">
      <c r="A11" s="15">
        <v>6</v>
      </c>
      <c r="B11" s="16" t="s">
        <v>31</v>
      </c>
      <c r="C11" s="17" t="s">
        <v>13</v>
      </c>
      <c r="D11" s="25">
        <v>34</v>
      </c>
      <c r="E11" s="26">
        <v>146.93</v>
      </c>
      <c r="F11" s="26">
        <v>171.58</v>
      </c>
      <c r="G11" s="26">
        <v>218.43</v>
      </c>
      <c r="H11" s="19">
        <f t="shared" si="1"/>
        <v>178.98000000000002</v>
      </c>
      <c r="I11" s="20">
        <f t="shared" si="2"/>
        <v>36.319863711198039</v>
      </c>
      <c r="J11" s="20">
        <f t="shared" si="3"/>
        <v>20.292693994411685</v>
      </c>
      <c r="K11" s="21">
        <f t="shared" si="4"/>
        <v>6085.3200000000006</v>
      </c>
      <c r="L11" s="22">
        <f t="shared" si="5"/>
        <v>178.98000000000002</v>
      </c>
      <c r="M11" s="21">
        <f t="shared" ref="M11" si="6">ROUNDUP(L11,2)</f>
        <v>178.98</v>
      </c>
      <c r="N11" s="23">
        <f t="shared" ref="N11" si="7">M11*D11</f>
        <v>6085.32</v>
      </c>
    </row>
    <row r="12" spans="1:14" x14ac:dyDescent="0.25">
      <c r="A12" s="28"/>
      <c r="B12" s="29"/>
      <c r="C12" s="30"/>
      <c r="D12" s="31"/>
      <c r="E12" s="31"/>
      <c r="F12" s="31"/>
      <c r="G12" s="31"/>
      <c r="H12" s="31"/>
      <c r="I12" s="31"/>
      <c r="J12" s="31"/>
      <c r="K12" s="31"/>
      <c r="L12" s="31"/>
      <c r="M12" s="32"/>
      <c r="N12" s="13">
        <f>SUM(N6:N11)</f>
        <v>97142.34</v>
      </c>
    </row>
    <row r="13" spans="1:14" x14ac:dyDescent="0.25">
      <c r="A13" s="28"/>
      <c r="B13" s="29"/>
      <c r="C13" s="31"/>
      <c r="D13" s="31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5" customHeight="1" x14ac:dyDescent="0.25">
      <c r="A14" s="28"/>
      <c r="B14" s="39" t="s">
        <v>42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x14ac:dyDescent="0.25">
      <c r="A15" s="28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8"/>
    </row>
  </sheetData>
  <mergeCells count="10">
    <mergeCell ref="B14:N14"/>
    <mergeCell ref="K2:N2"/>
    <mergeCell ref="A3:N3"/>
    <mergeCell ref="A4:A5"/>
    <mergeCell ref="B4:B5"/>
    <mergeCell ref="C4:C5"/>
    <mergeCell ref="D4:D5"/>
    <mergeCell ref="E4:G4"/>
    <mergeCell ref="H4:J4"/>
    <mergeCell ref="K4:N4"/>
  </mergeCells>
  <pageMargins left="0.7" right="0.7" top="0.75" bottom="0.75" header="0.3" footer="0.3"/>
  <pageSetup paperSize="9"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83FB9-3E38-4E9B-A4A2-56D36011FD04}">
  <sheetPr>
    <pageSetUpPr fitToPage="1"/>
  </sheetPr>
  <dimension ref="A1:L28"/>
  <sheetViews>
    <sheetView zoomScale="145" zoomScaleNormal="145" workbookViewId="0">
      <selection activeCell="D14" sqref="D14"/>
    </sheetView>
  </sheetViews>
  <sheetFormatPr defaultRowHeight="15" x14ac:dyDescent="0.25"/>
  <cols>
    <col min="1" max="1" width="9.28515625" bestFit="1" customWidth="1"/>
    <col min="2" max="2" width="17.7109375" customWidth="1"/>
    <col min="4" max="4" width="9.28515625" bestFit="1" customWidth="1"/>
    <col min="5" max="5" width="17.28515625" customWidth="1"/>
    <col min="6" max="8" width="9.28515625" bestFit="1" customWidth="1"/>
    <col min="9" max="9" width="12.5703125" customWidth="1"/>
    <col min="10" max="11" width="9.28515625" bestFit="1" customWidth="1"/>
    <col min="12" max="12" width="11.140625" customWidth="1"/>
  </cols>
  <sheetData>
    <row r="1" spans="1:12" x14ac:dyDescent="0.25">
      <c r="A1" s="1"/>
      <c r="B1" s="1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58" t="s">
        <v>17</v>
      </c>
      <c r="B2" s="60" t="s">
        <v>18</v>
      </c>
      <c r="C2" s="58" t="s">
        <v>19</v>
      </c>
      <c r="D2" s="58" t="s">
        <v>20</v>
      </c>
      <c r="E2" s="62" t="s">
        <v>21</v>
      </c>
      <c r="F2" s="54" t="s">
        <v>22</v>
      </c>
      <c r="G2" s="55"/>
      <c r="H2" s="54" t="s">
        <v>23</v>
      </c>
      <c r="I2" s="55"/>
      <c r="J2" s="54" t="s">
        <v>24</v>
      </c>
      <c r="K2" s="55"/>
      <c r="L2" s="56" t="s">
        <v>25</v>
      </c>
    </row>
    <row r="3" spans="1:12" x14ac:dyDescent="0.25">
      <c r="A3" s="59"/>
      <c r="B3" s="61"/>
      <c r="C3" s="61"/>
      <c r="D3" s="59"/>
      <c r="E3" s="62"/>
      <c r="F3" s="2" t="s">
        <v>26</v>
      </c>
      <c r="G3" s="2" t="s">
        <v>27</v>
      </c>
      <c r="H3" s="2" t="s">
        <v>26</v>
      </c>
      <c r="I3" s="2" t="s">
        <v>27</v>
      </c>
      <c r="J3" s="2" t="s">
        <v>26</v>
      </c>
      <c r="K3" s="2" t="s">
        <v>27</v>
      </c>
      <c r="L3" s="57"/>
    </row>
    <row r="4" spans="1:12" x14ac:dyDescent="0.25">
      <c r="A4" s="3">
        <v>1</v>
      </c>
      <c r="B4" s="4" t="s">
        <v>32</v>
      </c>
      <c r="C4" s="5" t="s">
        <v>13</v>
      </c>
      <c r="D4" s="6">
        <v>64</v>
      </c>
      <c r="E4" s="11">
        <v>87.02</v>
      </c>
      <c r="F4" s="3">
        <v>0</v>
      </c>
      <c r="G4" s="7">
        <f>E4*F4</f>
        <v>0</v>
      </c>
      <c r="H4" s="3">
        <v>64</v>
      </c>
      <c r="I4" s="7">
        <f t="shared" ref="I4:I9" si="0">E4*H4</f>
        <v>5569.28</v>
      </c>
      <c r="J4" s="3">
        <v>0</v>
      </c>
      <c r="K4" s="7">
        <f t="shared" ref="K4:K9" si="1">E4*J4</f>
        <v>0</v>
      </c>
      <c r="L4" s="7">
        <f t="shared" ref="L4:L9" si="2">G4+K4+I4</f>
        <v>5569.28</v>
      </c>
    </row>
    <row r="5" spans="1:12" x14ac:dyDescent="0.25">
      <c r="A5" s="3">
        <v>2</v>
      </c>
      <c r="B5" s="4" t="s">
        <v>32</v>
      </c>
      <c r="C5" s="5" t="s">
        <v>13</v>
      </c>
      <c r="D5" s="6">
        <v>93</v>
      </c>
      <c r="E5" s="11">
        <v>51.76</v>
      </c>
      <c r="F5" s="3">
        <v>0</v>
      </c>
      <c r="G5" s="7">
        <f t="shared" ref="G5:G9" si="3">E5*F5</f>
        <v>0</v>
      </c>
      <c r="H5" s="3">
        <v>93</v>
      </c>
      <c r="I5" s="7">
        <f t="shared" si="0"/>
        <v>4813.6799999999994</v>
      </c>
      <c r="J5" s="3">
        <v>0</v>
      </c>
      <c r="K5" s="7">
        <f t="shared" si="1"/>
        <v>0</v>
      </c>
      <c r="L5" s="7">
        <f t="shared" si="2"/>
        <v>4813.6799999999994</v>
      </c>
    </row>
    <row r="6" spans="1:12" x14ac:dyDescent="0.25">
      <c r="A6" s="3">
        <v>3</v>
      </c>
      <c r="B6" s="4" t="s">
        <v>28</v>
      </c>
      <c r="C6" s="5" t="s">
        <v>13</v>
      </c>
      <c r="D6" s="6">
        <v>180</v>
      </c>
      <c r="E6" s="11">
        <v>262.57</v>
      </c>
      <c r="F6" s="3">
        <v>0</v>
      </c>
      <c r="G6" s="7">
        <f t="shared" si="3"/>
        <v>0</v>
      </c>
      <c r="H6" s="3">
        <v>180</v>
      </c>
      <c r="I6" s="7">
        <f t="shared" si="0"/>
        <v>47262.6</v>
      </c>
      <c r="J6" s="3">
        <v>0</v>
      </c>
      <c r="K6" s="7">
        <f t="shared" si="1"/>
        <v>0</v>
      </c>
      <c r="L6" s="7">
        <f t="shared" si="2"/>
        <v>47262.6</v>
      </c>
    </row>
    <row r="7" spans="1:12" ht="24" x14ac:dyDescent="0.25">
      <c r="A7" s="3">
        <v>4</v>
      </c>
      <c r="B7" s="4" t="s">
        <v>30</v>
      </c>
      <c r="C7" s="5" t="s">
        <v>13</v>
      </c>
      <c r="D7" s="6">
        <v>980</v>
      </c>
      <c r="E7" s="11">
        <v>22.35</v>
      </c>
      <c r="F7" s="3">
        <v>0</v>
      </c>
      <c r="G7" s="7">
        <f t="shared" si="3"/>
        <v>0</v>
      </c>
      <c r="H7" s="3">
        <v>980</v>
      </c>
      <c r="I7" s="7">
        <f t="shared" si="0"/>
        <v>21903</v>
      </c>
      <c r="J7" s="3">
        <v>0</v>
      </c>
      <c r="K7" s="7">
        <f t="shared" si="1"/>
        <v>0</v>
      </c>
      <c r="L7" s="7">
        <f t="shared" si="2"/>
        <v>21903</v>
      </c>
    </row>
    <row r="8" spans="1:12" ht="24" x14ac:dyDescent="0.25">
      <c r="A8" s="3">
        <v>5</v>
      </c>
      <c r="B8" s="4" t="s">
        <v>29</v>
      </c>
      <c r="C8" s="5" t="s">
        <v>13</v>
      </c>
      <c r="D8" s="6">
        <v>590</v>
      </c>
      <c r="E8" s="11">
        <v>19.510000000000002</v>
      </c>
      <c r="F8" s="3">
        <v>0</v>
      </c>
      <c r="G8" s="7">
        <f>E8*F8</f>
        <v>0</v>
      </c>
      <c r="H8" s="3">
        <v>590</v>
      </c>
      <c r="I8" s="7">
        <f t="shared" si="0"/>
        <v>11510.900000000001</v>
      </c>
      <c r="J8" s="3"/>
      <c r="K8" s="7">
        <f t="shared" si="1"/>
        <v>0</v>
      </c>
      <c r="L8" s="7">
        <f t="shared" si="2"/>
        <v>11510.900000000001</v>
      </c>
    </row>
    <row r="9" spans="1:12" ht="24" x14ac:dyDescent="0.25">
      <c r="A9" s="3">
        <v>6</v>
      </c>
      <c r="B9" s="4" t="s">
        <v>31</v>
      </c>
      <c r="C9" s="5" t="s">
        <v>13</v>
      </c>
      <c r="D9" s="6">
        <v>34</v>
      </c>
      <c r="E9" s="11">
        <v>178.98</v>
      </c>
      <c r="F9" s="3"/>
      <c r="G9" s="7">
        <f t="shared" si="3"/>
        <v>0</v>
      </c>
      <c r="H9" s="3">
        <v>34</v>
      </c>
      <c r="I9" s="7">
        <f t="shared" si="0"/>
        <v>6085.32</v>
      </c>
      <c r="J9" s="3"/>
      <c r="K9" s="7">
        <f t="shared" si="1"/>
        <v>0</v>
      </c>
      <c r="L9" s="7">
        <f t="shared" si="2"/>
        <v>6085.32</v>
      </c>
    </row>
    <row r="10" spans="1:12" x14ac:dyDescent="0.25">
      <c r="A10" s="8"/>
      <c r="C10" s="8"/>
      <c r="D10" s="8"/>
      <c r="E10" s="8"/>
      <c r="F10" s="8"/>
      <c r="G10" s="9">
        <f>SUM(G4:G9)</f>
        <v>0</v>
      </c>
      <c r="H10" s="8"/>
      <c r="I10" s="9">
        <f>SUM(I4:I9)</f>
        <v>97144.78</v>
      </c>
      <c r="J10" s="8"/>
      <c r="K10" s="9">
        <f>SUM(K4:K9)</f>
        <v>0</v>
      </c>
      <c r="L10" s="10">
        <f>SUM(L4:L9)</f>
        <v>97144.78</v>
      </c>
    </row>
    <row r="11" spans="1:12" x14ac:dyDescent="0.25">
      <c r="A11" s="1"/>
      <c r="C11" s="1"/>
      <c r="D11" s="1"/>
      <c r="E11" s="12"/>
      <c r="F11" s="1"/>
      <c r="G11" s="1"/>
      <c r="H11" s="1"/>
      <c r="I11" s="1"/>
      <c r="J11" s="1"/>
      <c r="K11" s="1"/>
      <c r="L11" s="1"/>
    </row>
    <row r="12" spans="1:12" x14ac:dyDescent="0.25">
      <c r="A12" s="1"/>
      <c r="C12" s="1"/>
      <c r="D12" s="1">
        <f>SUM(D4:D9)</f>
        <v>1941</v>
      </c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"/>
      <c r="C14" s="1"/>
      <c r="D14" s="1"/>
      <c r="E14" s="1"/>
      <c r="F14" s="1"/>
      <c r="G14" s="1"/>
      <c r="H14" s="14"/>
      <c r="I14" s="1"/>
      <c r="J14" s="1"/>
      <c r="K14" s="1"/>
      <c r="L14" s="1"/>
    </row>
    <row r="15" spans="1:12" x14ac:dyDescent="0.25">
      <c r="A15" s="1"/>
      <c r="C15" s="1"/>
      <c r="D15" s="1"/>
      <c r="E15" s="1"/>
      <c r="F15" s="14"/>
      <c r="G15" s="1"/>
      <c r="H15" s="1"/>
      <c r="I15" s="1"/>
      <c r="J15" s="1"/>
      <c r="K15" s="1"/>
      <c r="L15" s="1"/>
    </row>
    <row r="16" spans="1:12" x14ac:dyDescent="0.25">
      <c r="A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9">
    <mergeCell ref="H2:I2"/>
    <mergeCell ref="J2:K2"/>
    <mergeCell ref="L2:L3"/>
    <mergeCell ref="A2:A3"/>
    <mergeCell ref="B2:B3"/>
    <mergeCell ref="C2:C3"/>
    <mergeCell ref="D2:D3"/>
    <mergeCell ref="E2:E3"/>
    <mergeCell ref="F2:G2"/>
  </mergeCells>
  <pageMargins left="0.7" right="0.7" top="0.75" bottom="0.75" header="0.3" footer="0.3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250EA-5DD2-4A51-AA60-65CF9F8C95FC}">
  <sheetPr>
    <pageSetUpPr fitToPage="1"/>
  </sheetPr>
  <dimension ref="A1:H28"/>
  <sheetViews>
    <sheetView zoomScale="145" zoomScaleNormal="145" workbookViewId="0">
      <selection activeCell="E13" sqref="E13"/>
    </sheetView>
  </sheetViews>
  <sheetFormatPr defaultRowHeight="15" x14ac:dyDescent="0.25"/>
  <cols>
    <col min="1" max="1" width="9.28515625" bestFit="1" customWidth="1"/>
    <col min="2" max="2" width="17.7109375" customWidth="1"/>
    <col min="4" max="4" width="9.28515625" bestFit="1" customWidth="1"/>
    <col min="5" max="5" width="17.28515625" customWidth="1"/>
    <col min="6" max="6" width="9.28515625" bestFit="1" customWidth="1"/>
    <col min="7" max="7" width="12.5703125" customWidth="1"/>
    <col min="8" max="8" width="11.140625" customWidth="1"/>
  </cols>
  <sheetData>
    <row r="1" spans="1:8" x14ac:dyDescent="0.25">
      <c r="A1" s="1"/>
      <c r="B1" s="1" t="s">
        <v>41</v>
      </c>
      <c r="C1" s="1"/>
      <c r="D1" s="1"/>
      <c r="E1" s="1"/>
      <c r="F1" s="1"/>
      <c r="G1" s="1"/>
      <c r="H1" s="1"/>
    </row>
    <row r="2" spans="1:8" x14ac:dyDescent="0.25">
      <c r="A2" s="58" t="s">
        <v>17</v>
      </c>
      <c r="B2" s="60" t="s">
        <v>18</v>
      </c>
      <c r="C2" s="58" t="s">
        <v>19</v>
      </c>
      <c r="D2" s="58" t="s">
        <v>20</v>
      </c>
      <c r="E2" s="62" t="s">
        <v>21</v>
      </c>
      <c r="F2" s="54" t="s">
        <v>23</v>
      </c>
      <c r="G2" s="55"/>
      <c r="H2" s="56" t="s">
        <v>25</v>
      </c>
    </row>
    <row r="3" spans="1:8" x14ac:dyDescent="0.25">
      <c r="A3" s="59"/>
      <c r="B3" s="61"/>
      <c r="C3" s="61"/>
      <c r="D3" s="59"/>
      <c r="E3" s="62"/>
      <c r="F3" s="2" t="s">
        <v>26</v>
      </c>
      <c r="G3" s="2" t="s">
        <v>27</v>
      </c>
      <c r="H3" s="57"/>
    </row>
    <row r="4" spans="1:8" ht="24" x14ac:dyDescent="0.25">
      <c r="A4" s="3">
        <v>1</v>
      </c>
      <c r="B4" s="4" t="s">
        <v>35</v>
      </c>
      <c r="C4" s="5" t="s">
        <v>13</v>
      </c>
      <c r="D4" s="6">
        <v>64</v>
      </c>
      <c r="E4" s="37">
        <v>87.013300000000001</v>
      </c>
      <c r="F4" s="3">
        <v>64</v>
      </c>
      <c r="G4" s="38">
        <f t="shared" ref="G4:G9" si="0">E4*F4</f>
        <v>5568.8512000000001</v>
      </c>
      <c r="H4" s="7">
        <f>D4*E4</f>
        <v>5568.8512000000001</v>
      </c>
    </row>
    <row r="5" spans="1:8" x14ac:dyDescent="0.25">
      <c r="A5" s="3">
        <v>2</v>
      </c>
      <c r="B5" s="4" t="s">
        <v>36</v>
      </c>
      <c r="C5" s="5" t="s">
        <v>13</v>
      </c>
      <c r="D5" s="6">
        <v>93</v>
      </c>
      <c r="E5" s="37">
        <v>51.76</v>
      </c>
      <c r="F5" s="3">
        <v>93</v>
      </c>
      <c r="G5" s="38">
        <f t="shared" si="0"/>
        <v>4813.6799999999994</v>
      </c>
      <c r="H5" s="7">
        <f t="shared" ref="H5:H9" si="1">D5*E5</f>
        <v>4813.6799999999994</v>
      </c>
    </row>
    <row r="6" spans="1:8" ht="24" x14ac:dyDescent="0.25">
      <c r="A6" s="3">
        <v>3</v>
      </c>
      <c r="B6" s="4" t="s">
        <v>37</v>
      </c>
      <c r="C6" s="5" t="s">
        <v>13</v>
      </c>
      <c r="D6" s="6">
        <v>180</v>
      </c>
      <c r="E6" s="37">
        <v>262.56330000000003</v>
      </c>
      <c r="F6" s="3">
        <v>180</v>
      </c>
      <c r="G6" s="38">
        <f t="shared" si="0"/>
        <v>47261.394000000008</v>
      </c>
      <c r="H6" s="7">
        <f t="shared" si="1"/>
        <v>47261.394000000008</v>
      </c>
    </row>
    <row r="7" spans="1:8" ht="24" x14ac:dyDescent="0.25">
      <c r="A7" s="3">
        <v>4</v>
      </c>
      <c r="B7" s="4" t="s">
        <v>38</v>
      </c>
      <c r="C7" s="5" t="s">
        <v>13</v>
      </c>
      <c r="D7" s="6">
        <v>980</v>
      </c>
      <c r="E7" s="37">
        <v>22.353300000000001</v>
      </c>
      <c r="F7" s="3">
        <v>980</v>
      </c>
      <c r="G7" s="38">
        <f t="shared" si="0"/>
        <v>21906.234</v>
      </c>
      <c r="H7" s="7">
        <f t="shared" si="1"/>
        <v>21906.234</v>
      </c>
    </row>
    <row r="8" spans="1:8" ht="24" x14ac:dyDescent="0.25">
      <c r="A8" s="3">
        <v>5</v>
      </c>
      <c r="B8" s="4" t="s">
        <v>39</v>
      </c>
      <c r="C8" s="5" t="s">
        <v>13</v>
      </c>
      <c r="D8" s="6">
        <v>590</v>
      </c>
      <c r="E8" s="37">
        <v>19.510000000000002</v>
      </c>
      <c r="F8" s="3">
        <v>590</v>
      </c>
      <c r="G8" s="38">
        <f t="shared" si="0"/>
        <v>11510.900000000001</v>
      </c>
      <c r="H8" s="7">
        <f>D8*E8</f>
        <v>11510.900000000001</v>
      </c>
    </row>
    <row r="9" spans="1:8" x14ac:dyDescent="0.25">
      <c r="A9" s="3">
        <v>6</v>
      </c>
      <c r="B9" s="4" t="s">
        <v>40</v>
      </c>
      <c r="C9" s="5" t="s">
        <v>13</v>
      </c>
      <c r="D9" s="6">
        <v>34</v>
      </c>
      <c r="E9" s="37">
        <v>178.98</v>
      </c>
      <c r="F9" s="3">
        <v>34</v>
      </c>
      <c r="G9" s="38">
        <f t="shared" si="0"/>
        <v>6085.32</v>
      </c>
      <c r="H9" s="7">
        <f t="shared" si="1"/>
        <v>6085.32</v>
      </c>
    </row>
    <row r="10" spans="1:8" x14ac:dyDescent="0.25">
      <c r="A10" s="8"/>
      <c r="C10" s="8"/>
      <c r="D10" s="8"/>
      <c r="E10" s="8"/>
      <c r="F10" s="8"/>
      <c r="G10" s="9">
        <f>SUM(G4:G9)</f>
        <v>97146.379200000025</v>
      </c>
      <c r="H10" s="10">
        <f>SUM(H4:H9)</f>
        <v>97146.379200000025</v>
      </c>
    </row>
    <row r="11" spans="1:8" x14ac:dyDescent="0.25">
      <c r="A11" s="1"/>
      <c r="C11" s="1"/>
      <c r="D11" s="1"/>
      <c r="E11" s="12"/>
      <c r="F11" s="1"/>
      <c r="G11" s="1"/>
      <c r="H11" s="1"/>
    </row>
    <row r="12" spans="1:8" x14ac:dyDescent="0.25">
      <c r="A12" s="1"/>
      <c r="C12" s="1"/>
      <c r="D12" s="1">
        <f>SUM(D4:D9)</f>
        <v>1941</v>
      </c>
      <c r="E12" s="1"/>
      <c r="F12" s="1"/>
      <c r="G12" s="14"/>
      <c r="H12" s="1"/>
    </row>
    <row r="13" spans="1:8" x14ac:dyDescent="0.25">
      <c r="A13" s="1"/>
      <c r="C13" s="1"/>
      <c r="D13" s="1"/>
      <c r="E13" s="1"/>
      <c r="F13" s="1"/>
      <c r="G13" s="1"/>
      <c r="H13" s="1"/>
    </row>
    <row r="14" spans="1:8" x14ac:dyDescent="0.25">
      <c r="A14" s="1"/>
      <c r="C14" s="1"/>
      <c r="D14" s="1"/>
      <c r="E14" s="1"/>
      <c r="F14" s="14"/>
      <c r="G14" s="1"/>
      <c r="H14" s="1"/>
    </row>
    <row r="15" spans="1:8" x14ac:dyDescent="0.25">
      <c r="A15" s="1"/>
      <c r="C15" s="1"/>
      <c r="D15" s="1"/>
      <c r="E15" s="1"/>
      <c r="F15" s="1"/>
      <c r="G15" s="1"/>
      <c r="H15" s="1"/>
    </row>
    <row r="16" spans="1:8" x14ac:dyDescent="0.25">
      <c r="A16" s="1"/>
      <c r="C16" s="1"/>
      <c r="D16" s="1"/>
      <c r="E16" s="1"/>
      <c r="F16" s="1"/>
      <c r="G16" s="1"/>
      <c r="H16" s="1"/>
    </row>
    <row r="17" spans="1:8" x14ac:dyDescent="0.25">
      <c r="A17" s="1"/>
      <c r="C17" s="1"/>
      <c r="D17" s="1"/>
      <c r="E17" s="1"/>
      <c r="F17" s="1"/>
      <c r="G17" s="1"/>
      <c r="H17" s="1"/>
    </row>
    <row r="18" spans="1:8" x14ac:dyDescent="0.25">
      <c r="A18" s="1"/>
      <c r="C18" s="1"/>
      <c r="D18" s="1"/>
      <c r="E18" s="1"/>
      <c r="F18" s="1"/>
      <c r="G18" s="1"/>
      <c r="H18" s="1"/>
    </row>
    <row r="19" spans="1:8" x14ac:dyDescent="0.25">
      <c r="A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</sheetData>
  <mergeCells count="7">
    <mergeCell ref="F2:G2"/>
    <mergeCell ref="H2:H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НМЦК</vt:lpstr>
      <vt:lpstr>Лист1</vt:lpstr>
      <vt:lpstr>факт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2026-02-24T02:48:47Z</dcterms:modified>
</cp:coreProperties>
</file>