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</sheets>
  <definedNames>
    <definedName name="_xlnm.Print_Area" localSheetId="0">'Расчет цены'!$A$1:$P$19</definedName>
  </definedNames>
  <calcPr fullCalcOnLoad="1"/>
</workbook>
</file>

<file path=xl/sharedStrings.xml><?xml version="1.0" encoding="utf-8"?>
<sst xmlns="http://schemas.openxmlformats.org/spreadsheetml/2006/main" count="42" uniqueCount="33">
  <si>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</si>
  <si>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</si>
  <si>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</si>
  <si>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</si>
  <si>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</si>
  <si>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</si>
  <si>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</si>
  <si>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</si>
  <si>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</si>
  <si>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</si>
  <si>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</si>
  <si>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В результате проведенного расчета Н(М)ЦК составила:</t>
  </si>
  <si>
    <t xml:space="preserve">Предложение №1 </t>
  </si>
  <si>
    <t xml:space="preserve">Предложение №2  </t>
  </si>
  <si>
    <t xml:space="preserve">Предложение №3  </t>
  </si>
  <si>
    <t>Цена за единицу изм. с округлением до сотых долей после запятой (руб.)</t>
  </si>
  <si>
    <t>Н(М)ЦК с учетом округления цены за единицу (руб.)</t>
  </si>
  <si>
    <r>
      <t xml:space="preserve">коэффициент вариации цен V (%)           </t>
    </r>
    <r>
      <rPr>
        <i/>
        <sz val="11"/>
        <color indexed="8"/>
        <rFont val="Times New Roman"/>
        <family val="1"/>
      </rPr>
      <t xml:space="preserve">         (не должен превышать 33%)</t>
    </r>
  </si>
  <si>
    <r>
      <rPr>
        <b/>
        <sz val="11"/>
        <color indexed="8"/>
        <rFont val="Times New Roman"/>
        <family val="1"/>
      </rPr>
      <t>Расчет Н(М)ЦК по формуле</t>
    </r>
    <r>
      <rPr>
        <sz val="11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</si>
  <si>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определяемая методом сопоставимых рыночных цен (анализа рынка)</t>
  </si>
  <si>
    <t>приложение № 1
к извещению об осуществлении закупки</t>
  </si>
  <si>
    <t>шт.</t>
  </si>
  <si>
    <t xml:space="preserve">Обоснование начальной (максимальной) цены контракта 
</t>
  </si>
  <si>
    <t>Выполнение кадастровых работ бесхозяйных объектов: Водопроводная сеть г. Рубцовск, пр-кт Ленина, 267, корп. 1, 2, пр-кт Ленина, 273, корп. 1, 2, 3</t>
  </si>
  <si>
    <t>Выполнение кадастровых работ бесхозяйных объектов: Водопроводная сеть г.Рубцовск, ул.Пролетарская, 423, корп. 1, 2</t>
  </si>
  <si>
    <t>Выполнение кадастровых работ бесхозяйных объектов: Канализационная сеть г. Рубцовск, пр-кт Ленина, 267, корп. 1, 2, пр-кт Ленина, 273, корп. 1, 2, 3</t>
  </si>
  <si>
    <t>Выполнение кадастровых работ бесхозяйных объектов: Канализационная сеть г.Рубцовск, ул.Пролетарская, 423, корп. 1, 2</t>
  </si>
  <si>
    <t>Выполнение кадастровых работ бесхозяйных объектов: Водопроводная сеть г. Рубцовск, к жилым домам №№ 63, 67, 69, 71, 73, 75, 75А, 106, 110, 112, 112А, 116, 120, 124, 126, 126А, 136 по ул. Пролетарской, к жилым домам №№ 83, 87, 89, 91, 93, 93А по ул.Краснознаменской, к жилым домам           №№ 64, 75 по бульвару Победы</t>
  </si>
  <si>
    <t>Выполнение кадастровых работ бесхозяйных объектов: Водопроводная сеть г. Рубцовск, ул. Пушкина, от пер. Алейского до пер. Коммунистического</t>
  </si>
  <si>
    <t>Выполнение кадастровых работ бесхозяйных объектов: Водопроводная сеть г.Рубцовск, по ул. Пролетарской, от пер. Садового до пер.Улежникова</t>
  </si>
  <si>
    <t>Выполнение кадастровых работ бесхозяйных объектов: Водопроводная сеть г. Рубцовск, к жилым домам № 38А, 41, 42, 43 по ул. Карпинского, № 48, 50, 52 по ул. Минской</t>
  </si>
  <si>
    <t>Выполнение кадастровых работ бесхозяйных объектов: Водопроводная сеть г.Рубцовск, ул.Мануковского</t>
  </si>
  <si>
    <t>Выполнение кадастровых работ бесхозяйных объектов: Водопроводная сеть Алтайский край, г.Рубцовск, ул.Новороссийская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</si>
</sst>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174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justify" vertical="top" wrapText="1"/>
    </xf>
    <xf numFmtId="0" fontId="53" fillId="0" borderId="0" xfId="0" applyFont="1" applyAlignment="1">
      <alignment horizontal="justify" vertical="top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54" fillId="0" borderId="0" xfId="0" applyFont="1" applyAlignment="1">
      <alignment vertical="top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top" wrapText="1"/>
    </xf>
    <xf numFmtId="2" fontId="12" fillId="0" borderId="12" xfId="0" applyNumberFormat="1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174" fontId="8" fillId="0" borderId="0" xfId="0" applyNumberFormat="1" applyFont="1" applyFill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914400</xdr:rowOff>
    </xdr:from>
    <xdr:to>
      <xdr:col>12</xdr:col>
      <xdr:colOff>0</xdr:colOff>
      <xdr:row>3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26098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53325" y="26098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1876425</xdr:rowOff>
    </xdr:from>
    <xdr:to>
      <xdr:col>12</xdr:col>
      <xdr:colOff>1504950</xdr:colOff>
      <xdr:row>3</xdr:row>
      <xdr:rowOff>2219325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01200" y="3571875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3</xdr:row>
      <xdr:rowOff>1352550</xdr:rowOff>
    </xdr:from>
    <xdr:to>
      <xdr:col>12</xdr:col>
      <xdr:colOff>419100</xdr:colOff>
      <xdr:row>3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48850" y="30480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85" zoomScaleNormal="85" zoomScaleSheetLayoutView="100" zoomScalePageLayoutView="0" workbookViewId="0" topLeftCell="A10">
      <selection activeCell="B14" sqref="B14"/>
    </sheetView>
  </sheetViews>
  <sheetFormatPr defaultColWidth="9.140625" defaultRowHeight="15"/>
  <cols>
    <col min="1" max="1" width="6.00390625" style="1" customWidth="1"/>
    <col min="2" max="2" width="29.421875" style="10" customWidth="1"/>
    <col min="3" max="3" width="9.421875" style="12" customWidth="1"/>
    <col min="4" max="4" width="8.140625" style="12" customWidth="1"/>
    <col min="5" max="5" width="14.421875" style="18" customWidth="1"/>
    <col min="6" max="6" width="14.57421875" style="18" customWidth="1"/>
    <col min="7" max="7" width="14.28125" style="18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3.28125" style="1" customWidth="1"/>
    <col min="15" max="16" width="13.00390625" style="1" customWidth="1"/>
    <col min="17" max="16384" width="9.140625" style="1" customWidth="1"/>
  </cols>
  <sheetData>
    <row r="1" spans="13:16" ht="61.5" customHeight="1">
      <c r="M1" s="54" t="s">
        <v>20</v>
      </c>
      <c r="N1" s="55"/>
      <c r="O1" s="55"/>
      <c r="P1" s="55"/>
    </row>
    <row r="2" spans="1:16" ht="41.25" customHeight="1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30.75" customHeight="1">
      <c r="A3" s="59" t="s">
        <v>0</v>
      </c>
      <c r="B3" s="59" t="s">
        <v>10</v>
      </c>
      <c r="C3" s="59" t="s">
        <v>1</v>
      </c>
      <c r="D3" s="59" t="s">
        <v>2</v>
      </c>
      <c r="E3" s="61" t="s">
        <v>3</v>
      </c>
      <c r="F3" s="62"/>
      <c r="G3" s="63"/>
      <c r="H3" s="64" t="s">
        <v>8</v>
      </c>
      <c r="I3" s="65"/>
      <c r="J3" s="66" t="s">
        <v>9</v>
      </c>
      <c r="K3" s="67"/>
      <c r="L3" s="68"/>
      <c r="M3" s="71" t="s">
        <v>19</v>
      </c>
      <c r="N3" s="72"/>
      <c r="O3" s="72"/>
      <c r="P3" s="73"/>
    </row>
    <row r="4" spans="1:16" ht="195.75" customHeight="1">
      <c r="A4" s="60"/>
      <c r="B4" s="60"/>
      <c r="C4" s="60"/>
      <c r="D4" s="60"/>
      <c r="E4" s="44" t="s">
        <v>12</v>
      </c>
      <c r="F4" s="44" t="s">
        <v>13</v>
      </c>
      <c r="G4" s="44" t="s">
        <v>14</v>
      </c>
      <c r="H4" s="45"/>
      <c r="I4" s="45" t="s">
        <v>6</v>
      </c>
      <c r="J4" s="45" t="s">
        <v>5</v>
      </c>
      <c r="K4" s="45" t="s">
        <v>4</v>
      </c>
      <c r="L4" s="46" t="s">
        <v>17</v>
      </c>
      <c r="M4" s="47" t="s">
        <v>18</v>
      </c>
      <c r="N4" s="45" t="s">
        <v>7</v>
      </c>
      <c r="O4" s="45" t="s">
        <v>15</v>
      </c>
      <c r="P4" s="45" t="s">
        <v>16</v>
      </c>
    </row>
    <row r="5" spans="1:16" s="27" customFormat="1" ht="114" customHeight="1">
      <c r="A5" s="36">
        <v>1</v>
      </c>
      <c r="B5" s="48" t="s">
        <v>23</v>
      </c>
      <c r="C5" s="37" t="s">
        <v>21</v>
      </c>
      <c r="D5" s="38">
        <v>1</v>
      </c>
      <c r="E5" s="39">
        <v>23000</v>
      </c>
      <c r="F5" s="39">
        <v>27500</v>
      </c>
      <c r="G5" s="39">
        <v>25000</v>
      </c>
      <c r="H5" s="17"/>
      <c r="I5" s="17"/>
      <c r="J5" s="25">
        <f>AVERAGE(E5:G5)</f>
        <v>25166.666666666668</v>
      </c>
      <c r="K5" s="26">
        <f>SQRT(((SUM((POWER(G5-J5,2)),(POWER(F5-J5,2)),(POWER(E5-J5,2)))/(COLUMNS(E5:G5)-1))))</f>
        <v>2254.624876411447</v>
      </c>
      <c r="L5" s="26">
        <f>K5/J5*100</f>
        <v>8.958774343356742</v>
      </c>
      <c r="M5" s="17">
        <f>((D5/3)*(SUM(E5:G5)))</f>
        <v>25166.666666666664</v>
      </c>
      <c r="N5" s="52">
        <f>M5/D5</f>
        <v>25166.666666666664</v>
      </c>
      <c r="O5" s="17">
        <f>ROUNDUP(N5,2)</f>
        <v>25166.67</v>
      </c>
      <c r="P5" s="53">
        <f>O5*D5</f>
        <v>25166.67</v>
      </c>
    </row>
    <row r="6" spans="1:16" s="27" customFormat="1" ht="98.25" customHeight="1">
      <c r="A6" s="28">
        <v>2</v>
      </c>
      <c r="B6" s="48" t="s">
        <v>24</v>
      </c>
      <c r="C6" s="40" t="s">
        <v>21</v>
      </c>
      <c r="D6" s="41">
        <v>1</v>
      </c>
      <c r="E6" s="17">
        <v>20000</v>
      </c>
      <c r="F6" s="17">
        <v>27500</v>
      </c>
      <c r="G6" s="17">
        <v>20000</v>
      </c>
      <c r="H6" s="17"/>
      <c r="I6" s="17"/>
      <c r="J6" s="25">
        <f>AVERAGE(E6:G6)</f>
        <v>22500</v>
      </c>
      <c r="K6" s="26">
        <f>SQRT(((SUM((POWER(G6-J6,2)),(POWER(F6-J6,2)),(POWER(E6-J6,2)))/(COLUMNS(E6:G6)-1))))</f>
        <v>4330.127018922193</v>
      </c>
      <c r="L6" s="26">
        <f>K6/J6*100</f>
        <v>19.245008972987527</v>
      </c>
      <c r="M6" s="17">
        <f>((D6/3)*(SUM(E6:G6)))</f>
        <v>22500</v>
      </c>
      <c r="N6" s="52">
        <f>M6/D6</f>
        <v>22500</v>
      </c>
      <c r="O6" s="17">
        <f>ROUNDDOWN(N6,2)</f>
        <v>22500</v>
      </c>
      <c r="P6" s="53">
        <f>O6*D6</f>
        <v>22500</v>
      </c>
    </row>
    <row r="7" spans="1:16" s="27" customFormat="1" ht="115.5" customHeight="1">
      <c r="A7" s="36">
        <v>3</v>
      </c>
      <c r="B7" s="49" t="s">
        <v>25</v>
      </c>
      <c r="C7" s="37" t="s">
        <v>21</v>
      </c>
      <c r="D7" s="38">
        <v>1</v>
      </c>
      <c r="E7" s="39">
        <v>25000</v>
      </c>
      <c r="F7" s="39">
        <v>33000</v>
      </c>
      <c r="G7" s="39">
        <v>30000</v>
      </c>
      <c r="H7" s="34"/>
      <c r="I7" s="35"/>
      <c r="J7" s="25">
        <f>AVERAGE(E7:G7)</f>
        <v>29333.333333333332</v>
      </c>
      <c r="K7" s="26">
        <f>SQRT(((SUM((POWER(G7-J7,2)),(POWER(F7-J7,2)),(POWER(E7-J7,2)))/(COLUMNS(E7:G7)-1))))</f>
        <v>4041.4518843273804</v>
      </c>
      <c r="L7" s="26">
        <f>K7/J7*100</f>
        <v>13.777676878388798</v>
      </c>
      <c r="M7" s="17">
        <f>((D7/3)*(SUM(E7:G7)))</f>
        <v>29333.333333333332</v>
      </c>
      <c r="N7" s="52">
        <f>M7/D7</f>
        <v>29333.333333333332</v>
      </c>
      <c r="O7" s="17">
        <f>ROUNDDOWN(N7,2)</f>
        <v>29333.33</v>
      </c>
      <c r="P7" s="53">
        <f>O7*D7</f>
        <v>29333.33</v>
      </c>
    </row>
    <row r="8" spans="1:16" s="27" customFormat="1" ht="100.5" customHeight="1">
      <c r="A8" s="28">
        <v>4</v>
      </c>
      <c r="B8" s="48" t="s">
        <v>26</v>
      </c>
      <c r="C8" s="40" t="s">
        <v>21</v>
      </c>
      <c r="D8" s="41">
        <v>1</v>
      </c>
      <c r="E8" s="17">
        <v>23000</v>
      </c>
      <c r="F8" s="17">
        <v>27500</v>
      </c>
      <c r="G8" s="17">
        <v>20000</v>
      </c>
      <c r="H8" s="34"/>
      <c r="I8" s="35"/>
      <c r="J8" s="25">
        <f aca="true" t="shared" si="0" ref="J8:J14">AVERAGE(E8:G8)</f>
        <v>23500</v>
      </c>
      <c r="K8" s="26">
        <f aca="true" t="shared" si="1" ref="K8:K14">SQRT(((SUM((POWER(G8-J8,2)),(POWER(F8-J8,2)),(POWER(E8-J8,2)))/(COLUMNS(E8:G8)-1))))</f>
        <v>3774.917217635375</v>
      </c>
      <c r="L8" s="26">
        <f aca="true" t="shared" si="2" ref="L8:L14">K8/J8*100</f>
        <v>16.063477521852658</v>
      </c>
      <c r="M8" s="17">
        <f aca="true" t="shared" si="3" ref="M8:M14">((D8/3)*(SUM(E8:G8)))</f>
        <v>23500</v>
      </c>
      <c r="N8" s="52">
        <f aca="true" t="shared" si="4" ref="N8:N14">M8/D8</f>
        <v>23500</v>
      </c>
      <c r="O8" s="17">
        <f aca="true" t="shared" si="5" ref="O8:O14">ROUNDUP(N8,2)</f>
        <v>23500</v>
      </c>
      <c r="P8" s="53">
        <f aca="true" t="shared" si="6" ref="P8:P14">O8*D8</f>
        <v>23500</v>
      </c>
    </row>
    <row r="9" spans="1:16" s="27" customFormat="1" ht="230.25" customHeight="1">
      <c r="A9" s="28">
        <v>5</v>
      </c>
      <c r="B9" s="48" t="s">
        <v>27</v>
      </c>
      <c r="C9" s="37" t="s">
        <v>21</v>
      </c>
      <c r="D9" s="41">
        <v>1</v>
      </c>
      <c r="E9" s="17">
        <v>25000</v>
      </c>
      <c r="F9" s="17">
        <v>33000</v>
      </c>
      <c r="G9" s="17">
        <v>37000</v>
      </c>
      <c r="H9" s="34"/>
      <c r="I9" s="35"/>
      <c r="J9" s="25">
        <f t="shared" si="0"/>
        <v>31666.666666666668</v>
      </c>
      <c r="K9" s="26">
        <f t="shared" si="1"/>
        <v>6110.100926607787</v>
      </c>
      <c r="L9" s="26">
        <f t="shared" si="2"/>
        <v>19.2950555577088</v>
      </c>
      <c r="M9" s="17">
        <f t="shared" si="3"/>
        <v>31666.666666666664</v>
      </c>
      <c r="N9" s="52">
        <f t="shared" si="4"/>
        <v>31666.666666666664</v>
      </c>
      <c r="O9" s="17">
        <f t="shared" si="5"/>
        <v>31666.67</v>
      </c>
      <c r="P9" s="53">
        <f t="shared" si="6"/>
        <v>31666.67</v>
      </c>
    </row>
    <row r="10" spans="1:16" s="27" customFormat="1" ht="111.75" customHeight="1">
      <c r="A10" s="28">
        <v>6</v>
      </c>
      <c r="B10" s="48" t="s">
        <v>28</v>
      </c>
      <c r="C10" s="40" t="s">
        <v>21</v>
      </c>
      <c r="D10" s="41">
        <v>1</v>
      </c>
      <c r="E10" s="17">
        <v>25000</v>
      </c>
      <c r="F10" s="17">
        <v>33000</v>
      </c>
      <c r="G10" s="17">
        <v>35000</v>
      </c>
      <c r="H10" s="34"/>
      <c r="I10" s="35"/>
      <c r="J10" s="25">
        <f t="shared" si="0"/>
        <v>31000</v>
      </c>
      <c r="K10" s="26">
        <f t="shared" si="1"/>
        <v>5291.502622129181</v>
      </c>
      <c r="L10" s="26">
        <f t="shared" si="2"/>
        <v>17.069363297190908</v>
      </c>
      <c r="M10" s="17">
        <f t="shared" si="3"/>
        <v>31000</v>
      </c>
      <c r="N10" s="52">
        <f t="shared" si="4"/>
        <v>31000</v>
      </c>
      <c r="O10" s="17">
        <f t="shared" si="5"/>
        <v>31000</v>
      </c>
      <c r="P10" s="53">
        <f t="shared" si="6"/>
        <v>31000</v>
      </c>
    </row>
    <row r="11" spans="1:16" s="27" customFormat="1" ht="117.75" customHeight="1">
      <c r="A11" s="28">
        <v>7</v>
      </c>
      <c r="B11" s="48" t="s">
        <v>29</v>
      </c>
      <c r="C11" s="37" t="s">
        <v>21</v>
      </c>
      <c r="D11" s="41">
        <v>1</v>
      </c>
      <c r="E11" s="17">
        <v>25000</v>
      </c>
      <c r="F11" s="17">
        <v>33000</v>
      </c>
      <c r="G11" s="17">
        <v>30000</v>
      </c>
      <c r="H11" s="34"/>
      <c r="I11" s="35"/>
      <c r="J11" s="25">
        <f t="shared" si="0"/>
        <v>29333.333333333332</v>
      </c>
      <c r="K11" s="26">
        <f t="shared" si="1"/>
        <v>4041.4518843273804</v>
      </c>
      <c r="L11" s="26">
        <f t="shared" si="2"/>
        <v>13.777676878388798</v>
      </c>
      <c r="M11" s="17">
        <f t="shared" si="3"/>
        <v>29333.333333333332</v>
      </c>
      <c r="N11" s="52">
        <f t="shared" si="4"/>
        <v>29333.333333333332</v>
      </c>
      <c r="O11" s="17">
        <f>ROUNDDOWN(N11,2)</f>
        <v>29333.33</v>
      </c>
      <c r="P11" s="53">
        <f t="shared" si="6"/>
        <v>29333.33</v>
      </c>
    </row>
    <row r="12" spans="1:16" s="27" customFormat="1" ht="114" customHeight="1">
      <c r="A12" s="28">
        <v>8</v>
      </c>
      <c r="B12" s="48" t="s">
        <v>30</v>
      </c>
      <c r="C12" s="40" t="s">
        <v>21</v>
      </c>
      <c r="D12" s="41">
        <v>1</v>
      </c>
      <c r="E12" s="17">
        <v>25000</v>
      </c>
      <c r="F12" s="17">
        <v>33000</v>
      </c>
      <c r="G12" s="17">
        <v>30000</v>
      </c>
      <c r="H12" s="34"/>
      <c r="I12" s="35"/>
      <c r="J12" s="25">
        <f t="shared" si="0"/>
        <v>29333.333333333332</v>
      </c>
      <c r="K12" s="26">
        <f t="shared" si="1"/>
        <v>4041.4518843273804</v>
      </c>
      <c r="L12" s="26">
        <f t="shared" si="2"/>
        <v>13.777676878388798</v>
      </c>
      <c r="M12" s="17">
        <f t="shared" si="3"/>
        <v>29333.333333333332</v>
      </c>
      <c r="N12" s="52">
        <f t="shared" si="4"/>
        <v>29333.333333333332</v>
      </c>
      <c r="O12" s="17">
        <f>ROUNDDOWN(N12,2)</f>
        <v>29333.33</v>
      </c>
      <c r="P12" s="53">
        <f t="shared" si="6"/>
        <v>29333.33</v>
      </c>
    </row>
    <row r="13" spans="1:16" s="27" customFormat="1" ht="85.5" customHeight="1">
      <c r="A13" s="28">
        <v>9</v>
      </c>
      <c r="B13" s="48" t="s">
        <v>31</v>
      </c>
      <c r="C13" s="37" t="s">
        <v>21</v>
      </c>
      <c r="D13" s="41">
        <v>1</v>
      </c>
      <c r="E13" s="17">
        <v>30000</v>
      </c>
      <c r="F13" s="17">
        <v>41250</v>
      </c>
      <c r="G13" s="17">
        <v>44000</v>
      </c>
      <c r="H13" s="34"/>
      <c r="I13" s="35"/>
      <c r="J13" s="25">
        <f t="shared" si="0"/>
        <v>38416.666666666664</v>
      </c>
      <c r="K13" s="26">
        <f t="shared" si="1"/>
        <v>7417.602937157888</v>
      </c>
      <c r="L13" s="26">
        <f t="shared" si="2"/>
        <v>19.308293979586693</v>
      </c>
      <c r="M13" s="17">
        <f t="shared" si="3"/>
        <v>38416.666666666664</v>
      </c>
      <c r="N13" s="52">
        <f t="shared" si="4"/>
        <v>38416.666666666664</v>
      </c>
      <c r="O13" s="17">
        <f t="shared" si="5"/>
        <v>38416.670000000006</v>
      </c>
      <c r="P13" s="53">
        <f t="shared" si="6"/>
        <v>38416.670000000006</v>
      </c>
    </row>
    <row r="14" spans="1:16" s="27" customFormat="1" ht="99.75" customHeight="1">
      <c r="A14" s="28">
        <v>10</v>
      </c>
      <c r="B14" s="48" t="s">
        <v>32</v>
      </c>
      <c r="C14" s="40" t="s">
        <v>21</v>
      </c>
      <c r="D14" s="41">
        <v>1</v>
      </c>
      <c r="E14" s="17">
        <v>30000</v>
      </c>
      <c r="F14" s="17">
        <v>33000</v>
      </c>
      <c r="G14" s="17">
        <v>41000</v>
      </c>
      <c r="H14" s="34"/>
      <c r="I14" s="35"/>
      <c r="J14" s="25">
        <f t="shared" si="0"/>
        <v>34666.666666666664</v>
      </c>
      <c r="K14" s="26">
        <f t="shared" si="1"/>
        <v>5686.2407030773265</v>
      </c>
      <c r="L14" s="26">
        <f t="shared" si="2"/>
        <v>16.402617412723057</v>
      </c>
      <c r="M14" s="17">
        <f t="shared" si="3"/>
        <v>34666.666666666664</v>
      </c>
      <c r="N14" s="52">
        <f t="shared" si="4"/>
        <v>34666.666666666664</v>
      </c>
      <c r="O14" s="17">
        <f t="shared" si="5"/>
        <v>34666.670000000006</v>
      </c>
      <c r="P14" s="53">
        <f t="shared" si="6"/>
        <v>34666.670000000006</v>
      </c>
    </row>
    <row r="15" spans="1:16" s="2" customFormat="1" ht="15.75">
      <c r="A15" s="78" t="s">
        <v>11</v>
      </c>
      <c r="B15" s="79"/>
      <c r="C15" s="79"/>
      <c r="D15" s="79"/>
      <c r="E15" s="79"/>
      <c r="F15" s="79"/>
      <c r="G15" s="79"/>
      <c r="H15" s="50"/>
      <c r="I15" s="51"/>
      <c r="J15" s="29"/>
      <c r="K15" s="42"/>
      <c r="L15" s="42"/>
      <c r="M15" s="42"/>
      <c r="N15" s="42"/>
      <c r="O15" s="42"/>
      <c r="P15" s="43">
        <f>SUM(P5:P14)</f>
        <v>294916.67000000004</v>
      </c>
    </row>
    <row r="16" spans="1:8" ht="15.75">
      <c r="A16" s="74"/>
      <c r="B16" s="74"/>
      <c r="C16" s="13"/>
      <c r="D16" s="13"/>
      <c r="E16" s="19"/>
      <c r="F16" s="19"/>
      <c r="G16" s="19"/>
      <c r="H16" s="4"/>
    </row>
    <row r="17" spans="1:16" s="3" customFormat="1" ht="23.2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spans="1:10" s="3" customFormat="1" ht="23.25">
      <c r="A18" s="30"/>
      <c r="B18" s="31"/>
      <c r="C18" s="75"/>
      <c r="D18" s="75"/>
      <c r="E18" s="75"/>
      <c r="F18" s="77"/>
      <c r="G18" s="77"/>
      <c r="H18" s="32"/>
      <c r="I18" s="33"/>
      <c r="J18" s="33"/>
    </row>
    <row r="19" spans="1:8" s="3" customFormat="1" ht="15.75" customHeight="1">
      <c r="A19" s="56"/>
      <c r="B19" s="57"/>
      <c r="C19" s="57"/>
      <c r="D19" s="57"/>
      <c r="E19" s="20"/>
      <c r="F19" s="5"/>
      <c r="G19" s="21"/>
      <c r="H19" s="6"/>
    </row>
    <row r="20" spans="1:8" ht="15.75">
      <c r="A20" s="69"/>
      <c r="B20" s="69"/>
      <c r="C20" s="14"/>
      <c r="D20" s="14"/>
      <c r="E20" s="22"/>
      <c r="F20" s="22"/>
      <c r="G20" s="22"/>
      <c r="H20" s="7"/>
    </row>
    <row r="21" spans="4:8" s="3" customFormat="1" ht="15.75">
      <c r="D21" s="15"/>
      <c r="E21" s="23"/>
      <c r="F21" s="8"/>
      <c r="G21" s="70"/>
      <c r="H21" s="70"/>
    </row>
    <row r="22" spans="1:8" ht="12.75">
      <c r="A22" s="7"/>
      <c r="B22" s="11"/>
      <c r="C22" s="16"/>
      <c r="D22" s="16"/>
      <c r="E22" s="24"/>
      <c r="F22" s="24"/>
      <c r="G22" s="24"/>
      <c r="H22" s="7"/>
    </row>
    <row r="23" spans="1:8" ht="12.75">
      <c r="A23" s="7"/>
      <c r="B23" s="11"/>
      <c r="C23" s="16"/>
      <c r="D23" s="16"/>
      <c r="E23" s="24"/>
      <c r="F23" s="24"/>
      <c r="G23" s="24"/>
      <c r="H23" s="9"/>
    </row>
  </sheetData>
  <sheetProtection/>
  <mergeCells count="18">
    <mergeCell ref="A20:B20"/>
    <mergeCell ref="G21:H21"/>
    <mergeCell ref="M3:P3"/>
    <mergeCell ref="A16:B16"/>
    <mergeCell ref="C18:E18"/>
    <mergeCell ref="A17:P17"/>
    <mergeCell ref="F18:G18"/>
    <mergeCell ref="A15:G15"/>
    <mergeCell ref="M1:P1"/>
    <mergeCell ref="A19:D19"/>
    <mergeCell ref="A2:P2"/>
    <mergeCell ref="A3:A4"/>
    <mergeCell ref="B3:B4"/>
    <mergeCell ref="C3:C4"/>
    <mergeCell ref="D3:D4"/>
    <mergeCell ref="E3:G3"/>
    <mergeCell ref="H3:I3"/>
    <mergeCell ref="J3:L3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69" r:id="rId2"/>
  <rowBreaks count="1" manualBreakCount="1">
    <brk id="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2024-05-22T06:09:36Z</cp:lastPrinted>
  <dcterms:created xsi:type="dcterms:W3CDTF">2014-01-15T18:15:09Z</dcterms:created>
  <dcterms:modified xsi:type="dcterms:W3CDTF">2024-05-24T04:07:38Z</dcterms:modified>
  <cp:category/>
  <cp:version/>
  <cp:contentType/>
  <cp:contentStatus/>
</cp:coreProperties>
</file>