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Расчет цены" sheetId="1" r:id="rId1"/>
    <sheet name="Лист1" sheetId="2" r:id="rId2"/>
  </sheets>
  <definedNames>
    <definedName name="_xlnm.Print_Area" localSheetId="0">'Расчет цены'!$A$1:$P$15</definedName>
  </definedNames>
  <calcPr fullCalcOnLoad="1"/>
</workbook>
</file>

<file path=xl/sharedStrings.xml><?xml version="1.0" encoding="utf-8"?>
<sst xmlns="http://schemas.openxmlformats.org/spreadsheetml/2006/main" count="32" uniqueCount="28">
  <si>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</si>
  <si>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</si>
  <si>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</si>
  <si>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</si>
  <si>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</si>
  <si>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</si>
  <si>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</si>
  <si>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</si>
  <si>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Данные реестра контрактов (руб./ед.изм.)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</si>
  <si>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</si>
  <si>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</si>
  <si>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</si>
  <si>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шт</t>
  </si>
  <si>
    <t>Коммерческое предложение №1</t>
  </si>
  <si>
    <t xml:space="preserve">Коммерческое предложение №2  </t>
  </si>
  <si>
    <t xml:space="preserve">Коммерческое предложение №3  </t>
  </si>
  <si>
    <t>Цена за единицу изм. с округлением  до сотых долей после запятой (руб.)</t>
  </si>
  <si>
    <t xml:space="preserve">Ремонт узла проявки Kyocera DV-170 </t>
  </si>
  <si>
    <t>Ремонт блока фотобарабана Kyocera DK-170</t>
  </si>
  <si>
    <t>Ремонт узла термозакрепления Kyocera FK-1150</t>
  </si>
  <si>
    <t>Ремонт блока фотобарабана Kyocera DK-1150</t>
  </si>
  <si>
    <r>
      <t xml:space="preserve">коэффициент вариации цен V (%)           </t>
    </r>
    <r>
      <rPr>
        <i/>
        <sz val="12"/>
        <color indexed="8"/>
        <rFont val="Times New Roman"/>
        <family val="1"/>
      </rPr>
      <t xml:space="preserve">         (не должен превышать 33%)</t>
    </r>
  </si>
  <si>
    <r>
      <rPr>
        <b/>
        <sz val="12"/>
        <color indexed="8"/>
        <rFont val="Times New Roman"/>
        <family val="1"/>
      </rPr>
      <t>Расчет Н(М)ЦК по формуле</t>
    </r>
    <r>
      <rPr>
        <sz val="12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</si>
  <si>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Приложение № 1 к извещению об осуществлении закупки</t>
  </si>
  <si>
    <t>Н(М)ЦК, определяемая методом сопоставимых рыночных цен (анализа рынка)</t>
  </si>
  <si>
    <t>Н(М)ЦК с учетом округления цены за единицу (руб.)</t>
  </si>
  <si>
    <t xml:space="preserve">Замена роликов захвата бумаги Kyocera p2335d </t>
  </si>
  <si>
    <r>
      <t xml:space="preserve">На основании проведенного анализа рынка  Н(М)ЦК составляет: </t>
    </r>
    <r>
      <rPr>
        <b/>
        <sz val="12"/>
        <color indexed="8"/>
        <rFont val="Times New Roman"/>
        <family val="1"/>
      </rPr>
      <t>102 993 (Сто две тысячи девятьсот девяносто три) рубля 34 копейки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</si>
</sst>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/>
    </xf>
    <xf numFmtId="17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175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Fill="1" applyAlignment="1">
      <alignment horizontal="left" wrapText="1"/>
    </xf>
    <xf numFmtId="0" fontId="47" fillId="32" borderId="10" xfId="0" applyFont="1" applyFill="1" applyBorder="1" applyAlignment="1">
      <alignment wrapText="1"/>
    </xf>
    <xf numFmtId="0" fontId="47" fillId="32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7" fillId="32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5</xdr:row>
      <xdr:rowOff>1181100</xdr:rowOff>
    </xdr:from>
    <xdr:to>
      <xdr:col>11</xdr:col>
      <xdr:colOff>1019175</xdr:colOff>
      <xdr:row>5</xdr:row>
      <xdr:rowOff>1543050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2647950"/>
          <a:ext cx="923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5</xdr:row>
      <xdr:rowOff>914400</xdr:rowOff>
    </xdr:from>
    <xdr:to>
      <xdr:col>10</xdr:col>
      <xdr:colOff>1095375</xdr:colOff>
      <xdr:row>5</xdr:row>
      <xdr:rowOff>1333500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381250"/>
          <a:ext cx="1000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5</xdr:row>
      <xdr:rowOff>2676525</xdr:rowOff>
    </xdr:from>
    <xdr:to>
      <xdr:col>12</xdr:col>
      <xdr:colOff>1438275</xdr:colOff>
      <xdr:row>5</xdr:row>
      <xdr:rowOff>3067050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5900" y="4143375"/>
          <a:ext cx="1295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5</xdr:row>
      <xdr:rowOff>2466975</xdr:rowOff>
    </xdr:from>
    <xdr:to>
      <xdr:col>12</xdr:col>
      <xdr:colOff>438150</xdr:colOff>
      <xdr:row>5</xdr:row>
      <xdr:rowOff>2686050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48775" y="39338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tabSelected="1" zoomScale="85" zoomScaleNormal="85" zoomScaleSheetLayoutView="100" zoomScalePageLayoutView="0" workbookViewId="0" topLeftCell="A1">
      <selection activeCell="A1" sqref="A1:P13"/>
    </sheetView>
  </sheetViews>
  <sheetFormatPr defaultColWidth="9.140625" defaultRowHeight="15"/>
  <cols>
    <col min="1" max="1" width="6.00390625" style="1" customWidth="1"/>
    <col min="2" max="2" width="21.00390625" style="8" customWidth="1"/>
    <col min="3" max="3" width="6.421875" style="10" customWidth="1"/>
    <col min="4" max="4" width="8.140625" style="10" customWidth="1"/>
    <col min="5" max="5" width="14.421875" style="15" customWidth="1"/>
    <col min="6" max="6" width="14.57421875" style="15" customWidth="1"/>
    <col min="7" max="7" width="14.28125" style="15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6.28125" style="1" customWidth="1"/>
    <col min="13" max="13" width="23.7109375" style="1" customWidth="1"/>
    <col min="14" max="14" width="11.28125" style="1" customWidth="1"/>
    <col min="15" max="15" width="9.140625" style="1" customWidth="1"/>
    <col min="16" max="16" width="13.00390625" style="1" customWidth="1"/>
    <col min="17" max="16384" width="9.140625" style="1" customWidth="1"/>
  </cols>
  <sheetData>
    <row r="1" spans="13:16" ht="19.5" customHeight="1">
      <c r="M1" s="30"/>
      <c r="N1" s="30"/>
      <c r="O1" s="30"/>
      <c r="P1" s="30"/>
    </row>
    <row r="2" spans="12:16" ht="19.5" customHeight="1">
      <c r="L2" s="60" t="s">
        <v>23</v>
      </c>
      <c r="M2" s="60"/>
      <c r="N2" s="60"/>
      <c r="O2" s="60"/>
      <c r="P2" s="60"/>
    </row>
    <row r="3" spans="13:16" ht="19.5" customHeight="1">
      <c r="M3" s="30"/>
      <c r="N3" s="30"/>
      <c r="O3" s="30"/>
      <c r="P3" s="30"/>
    </row>
    <row r="4" spans="1:16" ht="26.25" customHeight="1">
      <c r="A4" s="64" t="s">
        <v>11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ht="30.75" customHeight="1">
      <c r="A5" s="65" t="s">
        <v>0</v>
      </c>
      <c r="B5" s="65" t="s">
        <v>10</v>
      </c>
      <c r="C5" s="65" t="s">
        <v>1</v>
      </c>
      <c r="D5" s="65" t="s">
        <v>2</v>
      </c>
      <c r="E5" s="48" t="s">
        <v>3</v>
      </c>
      <c r="F5" s="49"/>
      <c r="G5" s="50"/>
      <c r="H5" s="51" t="s">
        <v>8</v>
      </c>
      <c r="I5" s="52"/>
      <c r="J5" s="53" t="s">
        <v>9</v>
      </c>
      <c r="K5" s="54"/>
      <c r="L5" s="55"/>
      <c r="M5" s="56" t="s">
        <v>24</v>
      </c>
      <c r="N5" s="57"/>
      <c r="O5" s="57"/>
      <c r="P5" s="58"/>
    </row>
    <row r="6" spans="1:16" ht="248.25" customHeight="1">
      <c r="A6" s="66"/>
      <c r="B6" s="66"/>
      <c r="C6" s="66"/>
      <c r="D6" s="66"/>
      <c r="E6" s="47" t="s">
        <v>13</v>
      </c>
      <c r="F6" s="47" t="s">
        <v>14</v>
      </c>
      <c r="G6" s="47" t="s">
        <v>15</v>
      </c>
      <c r="H6" s="44"/>
      <c r="I6" s="44" t="s">
        <v>6</v>
      </c>
      <c r="J6" s="44" t="s">
        <v>5</v>
      </c>
      <c r="K6" s="44" t="s">
        <v>4</v>
      </c>
      <c r="L6" s="45" t="s">
        <v>21</v>
      </c>
      <c r="M6" s="46" t="s">
        <v>22</v>
      </c>
      <c r="N6" s="44" t="s">
        <v>7</v>
      </c>
      <c r="O6" s="44" t="s">
        <v>16</v>
      </c>
      <c r="P6" s="44" t="s">
        <v>25</v>
      </c>
    </row>
    <row r="7" spans="1:16" s="20" customFormat="1" ht="55.5" customHeight="1">
      <c r="A7" s="21">
        <v>1</v>
      </c>
      <c r="B7" s="33" t="s">
        <v>17</v>
      </c>
      <c r="C7" s="22" t="s">
        <v>12</v>
      </c>
      <c r="D7" s="23">
        <v>5</v>
      </c>
      <c r="E7" s="24">
        <v>2000</v>
      </c>
      <c r="F7" s="24">
        <v>2050</v>
      </c>
      <c r="G7" s="24">
        <v>1970</v>
      </c>
      <c r="H7" s="24"/>
      <c r="I7" s="24"/>
      <c r="J7" s="25">
        <f>AVERAGE(E7:G7)</f>
        <v>2006.6666666666667</v>
      </c>
      <c r="K7" s="26">
        <f>SQRT(((SUM((POWER(G7-J7,2)),(POWER(F7-J7,2)),(POWER(E7-J7,2)))/(COLUMNS(E7:G7)-1))))</f>
        <v>40.414518843273804</v>
      </c>
      <c r="L7" s="26">
        <f>K7/J7*100</f>
        <v>2.014012566940555</v>
      </c>
      <c r="M7" s="27">
        <f>((D7/3)*(SUM(E7:G7)))</f>
        <v>10033.333333333334</v>
      </c>
      <c r="N7" s="28">
        <f>M7/D7</f>
        <v>2006.6666666666667</v>
      </c>
      <c r="O7" s="27">
        <f>ROUNDUP(N7,2)</f>
        <v>2006.67</v>
      </c>
      <c r="P7" s="29">
        <f>O7*D7</f>
        <v>10033.35</v>
      </c>
    </row>
    <row r="8" spans="1:16" s="20" customFormat="1" ht="46.5" customHeight="1">
      <c r="A8" s="31">
        <v>2</v>
      </c>
      <c r="B8" s="69" t="s">
        <v>18</v>
      </c>
      <c r="C8" s="32" t="s">
        <v>12</v>
      </c>
      <c r="D8" s="23">
        <v>3</v>
      </c>
      <c r="E8" s="24">
        <v>4000</v>
      </c>
      <c r="F8" s="24">
        <v>3950</v>
      </c>
      <c r="G8" s="24">
        <v>3980</v>
      </c>
      <c r="H8" s="24"/>
      <c r="I8" s="24"/>
      <c r="J8" s="25">
        <f>AVERAGE(E8:G8)</f>
        <v>3976.6666666666665</v>
      </c>
      <c r="K8" s="26">
        <f>SQRT(((SUM((POWER(G8-J8,2)),(POWER(F8-J8,2)),(POWER(E8-J8,2)))/(COLUMNS(E8:G8)-1))))</f>
        <v>25.16611478423583</v>
      </c>
      <c r="L8" s="26">
        <f>K8/J8*100</f>
        <v>0.6328444623026613</v>
      </c>
      <c r="M8" s="27">
        <f>((D8/3)*(SUM(E8:G8)))</f>
        <v>11930</v>
      </c>
      <c r="N8" s="28">
        <f>M8/D8</f>
        <v>3976.6666666666665</v>
      </c>
      <c r="O8" s="27">
        <f>ROUNDUP(N8,2)</f>
        <v>3976.67</v>
      </c>
      <c r="P8" s="29">
        <f>O8*D8</f>
        <v>11930.01</v>
      </c>
    </row>
    <row r="9" spans="1:19" s="20" customFormat="1" ht="45.75" customHeight="1">
      <c r="A9" s="21">
        <v>3</v>
      </c>
      <c r="B9" s="70" t="s">
        <v>19</v>
      </c>
      <c r="C9" s="22" t="s">
        <v>12</v>
      </c>
      <c r="D9" s="23">
        <v>6</v>
      </c>
      <c r="E9" s="24">
        <v>8100</v>
      </c>
      <c r="F9" s="24">
        <v>8000</v>
      </c>
      <c r="G9" s="24">
        <v>7970</v>
      </c>
      <c r="H9" s="24"/>
      <c r="I9" s="24"/>
      <c r="J9" s="25">
        <f>AVERAGE(E9:G9)</f>
        <v>8023.333333333333</v>
      </c>
      <c r="K9" s="26">
        <f>SQRT(((SUM((POWER(G9-J9,2)),(POWER(F9-J9,2)),(POWER(E9-J9,2)))/(COLUMNS(E9:G9)-1))))</f>
        <v>68.06859285554046</v>
      </c>
      <c r="L9" s="26">
        <f>K9/J9*100</f>
        <v>0.8483829603931092</v>
      </c>
      <c r="M9" s="27">
        <f>((D9/3)*(SUM(E9:G9)))</f>
        <v>48140</v>
      </c>
      <c r="N9" s="28">
        <f>M9/D9</f>
        <v>8023.333333333333</v>
      </c>
      <c r="O9" s="27">
        <f>ROUNDDOWN(N9,2)</f>
        <v>8023.33</v>
      </c>
      <c r="P9" s="29">
        <f>O9*D9</f>
        <v>48139.979999999996</v>
      </c>
      <c r="S9" s="72"/>
    </row>
    <row r="10" spans="1:16" s="20" customFormat="1" ht="52.5" customHeight="1">
      <c r="A10" s="21">
        <v>4</v>
      </c>
      <c r="B10" s="69" t="s">
        <v>20</v>
      </c>
      <c r="C10" s="22" t="s">
        <v>12</v>
      </c>
      <c r="D10" s="23">
        <v>5</v>
      </c>
      <c r="E10" s="24">
        <v>4000</v>
      </c>
      <c r="F10" s="24">
        <v>4050</v>
      </c>
      <c r="G10" s="24">
        <v>3980</v>
      </c>
      <c r="H10" s="24"/>
      <c r="I10" s="24"/>
      <c r="J10" s="25">
        <f>AVERAGE(E10:G10)</f>
        <v>4010</v>
      </c>
      <c r="K10" s="26">
        <f>SQRT(((SUM((POWER(G10-J10,2)),(POWER(F10-J10,2)),(POWER(E10-J10,2)))/(COLUMNS(E10:G10)-1))))</f>
        <v>36.05551275463989</v>
      </c>
      <c r="L10" s="26">
        <f>K10/J10*100</f>
        <v>0.8991399689436382</v>
      </c>
      <c r="M10" s="27">
        <f>((D10/3)*(SUM(E10:G10)))</f>
        <v>20050</v>
      </c>
      <c r="N10" s="28">
        <f>M10/D10</f>
        <v>4010</v>
      </c>
      <c r="O10" s="27">
        <f>ROUNDUP(N10,2)</f>
        <v>4010</v>
      </c>
      <c r="P10" s="29">
        <f>O10*D10</f>
        <v>20050</v>
      </c>
    </row>
    <row r="11" spans="1:16" s="20" customFormat="1" ht="45.75" customHeight="1">
      <c r="A11" s="21">
        <v>5</v>
      </c>
      <c r="B11" s="71" t="s">
        <v>26</v>
      </c>
      <c r="C11" s="22" t="s">
        <v>12</v>
      </c>
      <c r="D11" s="23">
        <v>6</v>
      </c>
      <c r="E11" s="24">
        <v>2100</v>
      </c>
      <c r="F11" s="24">
        <v>2120</v>
      </c>
      <c r="G11" s="24">
        <v>2200</v>
      </c>
      <c r="H11" s="24"/>
      <c r="I11" s="24"/>
      <c r="J11" s="25">
        <f>AVERAGE(E11:G11)</f>
        <v>2140</v>
      </c>
      <c r="K11" s="26">
        <f>SQRT(((SUM((POWER(G11-J11,2)),(POWER(F11-J11,2)),(POWER(E11-J11,2)))/(COLUMNS(E11:G11)-1))))</f>
        <v>52.91502622129181</v>
      </c>
      <c r="L11" s="26">
        <f>K11/J11*100</f>
        <v>2.4726647766958787</v>
      </c>
      <c r="M11" s="27">
        <f>((D11/3)*(SUM(E11:G11)))</f>
        <v>12840</v>
      </c>
      <c r="N11" s="28">
        <f>M11/D11</f>
        <v>2140</v>
      </c>
      <c r="O11" s="27">
        <f>ROUNDUP(N11,2)</f>
        <v>2140</v>
      </c>
      <c r="P11" s="29">
        <f>O11*D11</f>
        <v>12840</v>
      </c>
    </row>
    <row r="12" spans="1:16" s="20" customFormat="1" ht="22.5" customHeight="1">
      <c r="A12" s="34"/>
      <c r="B12" s="35"/>
      <c r="C12" s="36"/>
      <c r="D12" s="37"/>
      <c r="E12" s="38"/>
      <c r="F12" s="38"/>
      <c r="G12" s="38"/>
      <c r="H12" s="38"/>
      <c r="I12" s="38"/>
      <c r="J12" s="39"/>
      <c r="K12" s="40"/>
      <c r="L12" s="40"/>
      <c r="M12" s="41"/>
      <c r="N12" s="42"/>
      <c r="O12" s="41"/>
      <c r="P12" s="43">
        <f>SUM(P7:P11)</f>
        <v>102993.34</v>
      </c>
    </row>
    <row r="13" spans="1:16" s="15" customFormat="1" ht="20.25" customHeight="1">
      <c r="A13" s="68" t="s">
        <v>27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1:8" ht="15.75">
      <c r="A14" s="63"/>
      <c r="B14" s="63"/>
      <c r="C14" s="11"/>
      <c r="D14" s="11"/>
      <c r="E14" s="16"/>
      <c r="F14" s="16"/>
      <c r="G14" s="16"/>
      <c r="H14" s="3"/>
    </row>
    <row r="15" spans="1:10" s="2" customFormat="1" ht="15" customHeight="1">
      <c r="A15" s="4"/>
      <c r="B15" s="67"/>
      <c r="C15" s="67"/>
      <c r="D15" s="67"/>
      <c r="E15" s="67"/>
      <c r="F15" s="67"/>
      <c r="G15" s="67"/>
      <c r="H15" s="67"/>
      <c r="I15" s="67"/>
      <c r="J15" s="67"/>
    </row>
    <row r="16" spans="1:8" ht="15.75">
      <c r="A16" s="59"/>
      <c r="B16" s="59"/>
      <c r="C16" s="12"/>
      <c r="D16" s="12"/>
      <c r="E16" s="17"/>
      <c r="F16" s="17"/>
      <c r="G16" s="17"/>
      <c r="H16" s="5"/>
    </row>
    <row r="17" spans="1:8" s="2" customFormat="1" ht="15.75">
      <c r="A17" s="61"/>
      <c r="B17" s="61"/>
      <c r="C17" s="61"/>
      <c r="D17" s="13"/>
      <c r="E17" s="18"/>
      <c r="F17" s="6"/>
      <c r="G17" s="62"/>
      <c r="H17" s="62"/>
    </row>
    <row r="18" spans="1:8" ht="12.75">
      <c r="A18" s="5"/>
      <c r="B18" s="9"/>
      <c r="C18" s="14"/>
      <c r="D18" s="14"/>
      <c r="E18" s="19"/>
      <c r="F18" s="19"/>
      <c r="G18" s="19"/>
      <c r="H18" s="5"/>
    </row>
    <row r="19" spans="1:8" ht="12.75">
      <c r="A19" s="5"/>
      <c r="B19" s="9"/>
      <c r="C19" s="14"/>
      <c r="D19" s="14"/>
      <c r="E19" s="19"/>
      <c r="F19" s="19"/>
      <c r="G19" s="19"/>
      <c r="H19" s="7"/>
    </row>
  </sheetData>
  <sheetProtection/>
  <mergeCells count="16">
    <mergeCell ref="A17:C17"/>
    <mergeCell ref="G17:H17"/>
    <mergeCell ref="A14:B14"/>
    <mergeCell ref="A4:P4"/>
    <mergeCell ref="A5:A6"/>
    <mergeCell ref="B5:B6"/>
    <mergeCell ref="C5:C6"/>
    <mergeCell ref="B15:J15"/>
    <mergeCell ref="A13:P13"/>
    <mergeCell ref="D5:D6"/>
    <mergeCell ref="E5:G5"/>
    <mergeCell ref="H5:I5"/>
    <mergeCell ref="J5:L5"/>
    <mergeCell ref="M5:P5"/>
    <mergeCell ref="A16:B16"/>
    <mergeCell ref="L2:P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4" r:id="rId2"/>
  <rowBreaks count="1" manualBreakCount="1">
    <brk id="1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Валентина Шерстнева</cp:lastModifiedBy>
  <cp:lastPrinted>2024-03-01T04:17:43Z</cp:lastPrinted>
  <dcterms:created xsi:type="dcterms:W3CDTF">2014-01-15T18:15:09Z</dcterms:created>
  <dcterms:modified xsi:type="dcterms:W3CDTF">2024-03-01T04:17:55Z</dcterms:modified>
  <cp:category/>
  <cp:version/>
  <cp:contentType/>
  <cp:contentStatus/>
</cp:coreProperties>
</file>