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Расчет цены" sheetId="1" r:id="rId1"/>
    <sheet name="Лист1" sheetId="2" r:id="rId2"/>
  </sheets>
  <definedNames>
    <definedName name="_xlnm.Print_Area" localSheetId="0">'Расчет цены'!$A$2:$P$18</definedName>
  </definedNames>
  <calcPr fullCalcOnLoad="1"/>
</workbook>
</file>

<file path=xl/sharedStrings.xml><?xml version="1.0" encoding="utf-8"?>
<sst xmlns="http://schemas.openxmlformats.org/spreadsheetml/2006/main" count="34" uniqueCount="32">
  <si>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</si>
  <si>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</si>
  <si>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</si>
  <si>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</si>
  <si>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</si>
  <si>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</si>
  <si>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</si>
  <si>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</si>
  <si>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</si>
  <si>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</si>
  <si>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</si>
  <si>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Н(М)ЦК, ЦКЕП контракта с учетом округления цены за единицу (руб.)</t>
  </si>
  <si>
    <t>Н(М)ЦК, ЦКЕП, определяемая методом сопоставимых рыночных цен (анализа рынка)*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</si>
  <si>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</si>
  <si>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</si>
  <si>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</si>
  <si>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</si>
  <si>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</si>
  <si>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</si>
  <si>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t>Предложение №3  .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</si>
  <si>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</si>
  <si>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шт</t>
  </si>
  <si>
    <t>Обследование объекта информатизации с целью выявления возможных способов перехвата информации</t>
  </si>
  <si>
    <t>Разработка технического паспорта объекта информатизации</t>
  </si>
  <si>
    <t>Разработка документации по обеспечению защиты информации (в соответствии с НМД ФСТЭК)</t>
  </si>
  <si>
    <t>Анализ представленных документов, определяющих порядок защиты информации на объекте информатизации</t>
  </si>
  <si>
    <t>Подготовка и согласование программы аттестационных испытаний</t>
  </si>
  <si>
    <t>Объектовые специальные исследования объекта информатизации</t>
  </si>
  <si>
    <t>Оценка результатов испытаний, оформление документов по результатам аттестационных испытаний</t>
  </si>
  <si>
    <t>Установка и настройка СЗИ НСД на соответствие (в соответствии с НМД ФСТЭК)</t>
  </si>
  <si>
    <t>На основании проведенного анализа рынка начальная максимальная цена единицы оказываемых услуг составляет:131 383 (сто тридцать одна тысяча триста восемьдесят три) рубля 34 копейки</t>
  </si>
  <si>
    <r>
      <rPr>
        <b/>
        <i/>
        <sz val="11"/>
        <color indexed="8"/>
        <rFont val="Times New Roman"/>
        <family val="1"/>
      </rPr>
      <t>Приложение № 1
к Извещению о проведении закупки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</si>
</sst>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174" fontId="6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81" fontId="6" fillId="0" borderId="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12" xfId="0" applyFont="1" applyBorder="1" applyAlignment="1">
      <alignment horizontal="center"/>
    </xf>
    <xf numFmtId="0" fontId="6" fillId="0" borderId="0" xfId="0" applyFont="1" applyFill="1" applyAlignment="1" applyProtection="1">
      <alignment vertical="center"/>
      <protection locked="0"/>
    </xf>
    <xf numFmtId="0" fontId="50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6" fillId="0" borderId="0" xfId="0" applyFont="1" applyFill="1" applyAlignment="1" applyProtection="1">
      <alignment vertical="center" wrapText="1"/>
      <protection locked="0"/>
    </xf>
    <xf numFmtId="0" fontId="51" fillId="0" borderId="0" xfId="0" applyFont="1" applyAlignment="1">
      <alignment vertical="center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18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1066800</xdr:rowOff>
    </xdr:from>
    <xdr:to>
      <xdr:col>11</xdr:col>
      <xdr:colOff>933450</xdr:colOff>
      <xdr:row>4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26479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914400</xdr:rowOff>
    </xdr:from>
    <xdr:to>
      <xdr:col>10</xdr:col>
      <xdr:colOff>1095375</xdr:colOff>
      <xdr:row>4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24955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4</xdr:row>
      <xdr:rowOff>1885950</xdr:rowOff>
    </xdr:from>
    <xdr:to>
      <xdr:col>12</xdr:col>
      <xdr:colOff>1466850</xdr:colOff>
      <xdr:row>4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34671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4</xdr:row>
      <xdr:rowOff>1352550</xdr:rowOff>
    </xdr:from>
    <xdr:to>
      <xdr:col>12</xdr:col>
      <xdr:colOff>419100</xdr:colOff>
      <xdr:row>4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77400" y="2933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tabSelected="1" zoomScale="85" zoomScaleNormal="85" zoomScaleSheetLayoutView="100" zoomScalePageLayoutView="0" workbookViewId="0" topLeftCell="A7">
      <selection activeCell="B13" sqref="B13"/>
    </sheetView>
  </sheetViews>
  <sheetFormatPr defaultColWidth="9.140625" defaultRowHeight="15"/>
  <cols>
    <col min="1" max="1" width="6.00390625" style="1" customWidth="1"/>
    <col min="2" max="2" width="29.8515625" style="7" customWidth="1"/>
    <col min="3" max="3" width="6.421875" style="8" customWidth="1"/>
    <col min="4" max="4" width="8.140625" style="8" customWidth="1"/>
    <col min="5" max="5" width="14.421875" style="11" customWidth="1"/>
    <col min="6" max="6" width="14.57421875" style="11" customWidth="1"/>
    <col min="7" max="7" width="14.28125" style="11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2.28125" style="1" customWidth="1"/>
    <col min="15" max="15" width="10.8515625" style="1" customWidth="1"/>
    <col min="16" max="16" width="13.00390625" style="1" customWidth="1"/>
    <col min="17" max="17" width="9.28125" style="1" bestFit="1" customWidth="1"/>
    <col min="18" max="18" width="12.140625" style="1" bestFit="1" customWidth="1"/>
    <col min="19" max="16384" width="9.140625" style="1" customWidth="1"/>
  </cols>
  <sheetData>
    <row r="2" spans="13:18" ht="57" customHeight="1">
      <c r="M2" s="46" t="s">
        <v>31</v>
      </c>
      <c r="N2" s="47"/>
      <c r="O2" s="47"/>
      <c r="P2" s="47"/>
      <c r="Q2" s="18"/>
      <c r="R2" s="19"/>
    </row>
    <row r="3" spans="1:18" ht="24" customHeight="1">
      <c r="A3" s="43" t="s">
        <v>16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18"/>
      <c r="R3" s="19"/>
    </row>
    <row r="4" spans="1:18" ht="30.75" customHeight="1">
      <c r="A4" s="44" t="s">
        <v>0</v>
      </c>
      <c r="B4" s="44" t="s">
        <v>15</v>
      </c>
      <c r="C4" s="44" t="s">
        <v>1</v>
      </c>
      <c r="D4" s="44" t="s">
        <v>2</v>
      </c>
      <c r="E4" s="52" t="s">
        <v>3</v>
      </c>
      <c r="F4" s="53"/>
      <c r="G4" s="54"/>
      <c r="H4" s="55" t="s">
        <v>10</v>
      </c>
      <c r="I4" s="56"/>
      <c r="J4" s="57" t="s">
        <v>14</v>
      </c>
      <c r="K4" s="58"/>
      <c r="L4" s="59"/>
      <c r="M4" s="60" t="s">
        <v>12</v>
      </c>
      <c r="N4" s="61"/>
      <c r="O4" s="61"/>
      <c r="P4" s="61"/>
      <c r="Q4" s="18"/>
      <c r="R4" s="19"/>
    </row>
    <row r="5" spans="1:18" ht="183" customHeight="1" thickBot="1">
      <c r="A5" s="45"/>
      <c r="B5" s="45"/>
      <c r="C5" s="45"/>
      <c r="D5" s="45"/>
      <c r="E5" s="15" t="s">
        <v>17</v>
      </c>
      <c r="F5" s="15" t="s">
        <v>18</v>
      </c>
      <c r="G5" s="15" t="s">
        <v>19</v>
      </c>
      <c r="H5" s="2"/>
      <c r="I5" s="2" t="s">
        <v>7</v>
      </c>
      <c r="J5" s="2" t="s">
        <v>6</v>
      </c>
      <c r="K5" s="2" t="s">
        <v>4</v>
      </c>
      <c r="L5" s="3" t="s">
        <v>5</v>
      </c>
      <c r="M5" s="17" t="s">
        <v>20</v>
      </c>
      <c r="N5" s="2" t="s">
        <v>8</v>
      </c>
      <c r="O5" s="2" t="s">
        <v>9</v>
      </c>
      <c r="P5" s="2" t="s">
        <v>11</v>
      </c>
      <c r="Q5" s="18"/>
      <c r="R5" s="19"/>
    </row>
    <row r="6" spans="1:18" s="14" customFormat="1" ht="63" customHeight="1" thickBot="1">
      <c r="A6" s="21">
        <v>1</v>
      </c>
      <c r="B6" s="35" t="s">
        <v>22</v>
      </c>
      <c r="C6" s="22" t="s">
        <v>21</v>
      </c>
      <c r="D6" s="23">
        <v>1</v>
      </c>
      <c r="E6" s="24">
        <v>19000</v>
      </c>
      <c r="F6" s="24">
        <v>20000</v>
      </c>
      <c r="G6" s="24">
        <v>20000</v>
      </c>
      <c r="H6" s="24"/>
      <c r="I6" s="24"/>
      <c r="J6" s="25">
        <f aca="true" t="shared" si="0" ref="J6:J13">AVERAGE(E6:G6)</f>
        <v>19666.666666666668</v>
      </c>
      <c r="K6" s="26">
        <f aca="true" t="shared" si="1" ref="K6:K13">SQRT(((SUM((POWER(G6-J6,2)),(POWER(F6-J6,2)),(POWER(E6-J6,2)))/(COLUMNS(E6:G6)-1))))</f>
        <v>577.3502691896258</v>
      </c>
      <c r="L6" s="26">
        <f aca="true" t="shared" si="2" ref="L6:L13">K6/J6*100</f>
        <v>2.935679334862504</v>
      </c>
      <c r="M6" s="27">
        <f aca="true" t="shared" si="3" ref="M6:M13">((D6/3)*(SUM(E6:G6)))</f>
        <v>19666.666666666664</v>
      </c>
      <c r="N6" s="28">
        <f aca="true" t="shared" si="4" ref="N6:N13">M6/D6</f>
        <v>19666.666666666664</v>
      </c>
      <c r="O6" s="27">
        <f>ROUNDUP(N6,2)</f>
        <v>19666.67</v>
      </c>
      <c r="P6" s="29">
        <f aca="true" t="shared" si="5" ref="P6:P13">O6*D6</f>
        <v>19666.67</v>
      </c>
      <c r="Q6" s="20"/>
      <c r="R6" s="20"/>
    </row>
    <row r="7" spans="1:18" s="14" customFormat="1" ht="49.5" customHeight="1" thickBot="1">
      <c r="A7" s="21">
        <v>2</v>
      </c>
      <c r="B7" s="36" t="s">
        <v>23</v>
      </c>
      <c r="C7" s="22" t="s">
        <v>21</v>
      </c>
      <c r="D7" s="23">
        <v>1</v>
      </c>
      <c r="E7" s="24">
        <v>8000</v>
      </c>
      <c r="F7" s="24">
        <v>10000</v>
      </c>
      <c r="G7" s="24">
        <v>10000</v>
      </c>
      <c r="H7" s="24"/>
      <c r="I7" s="24"/>
      <c r="J7" s="25">
        <f t="shared" si="0"/>
        <v>9333.333333333334</v>
      </c>
      <c r="K7" s="26">
        <f t="shared" si="1"/>
        <v>1154.7005383792514</v>
      </c>
      <c r="L7" s="26">
        <f t="shared" si="2"/>
        <v>12.371791482634835</v>
      </c>
      <c r="M7" s="27">
        <f t="shared" si="3"/>
        <v>9333.333333333332</v>
      </c>
      <c r="N7" s="28">
        <f t="shared" si="4"/>
        <v>9333.333333333332</v>
      </c>
      <c r="O7" s="27">
        <f>ROUNDDOWN(N7,2)</f>
        <v>9333.33</v>
      </c>
      <c r="P7" s="29">
        <f t="shared" si="5"/>
        <v>9333.33</v>
      </c>
      <c r="Q7" s="20"/>
      <c r="R7" s="20"/>
    </row>
    <row r="8" spans="1:18" s="14" customFormat="1" ht="60.75" customHeight="1" thickBot="1">
      <c r="A8" s="21">
        <v>3</v>
      </c>
      <c r="B8" s="36" t="s">
        <v>24</v>
      </c>
      <c r="C8" s="22" t="s">
        <v>21</v>
      </c>
      <c r="D8" s="23">
        <v>1</v>
      </c>
      <c r="E8" s="24">
        <v>12000</v>
      </c>
      <c r="F8" s="24">
        <v>10000</v>
      </c>
      <c r="G8" s="24">
        <v>10000</v>
      </c>
      <c r="H8" s="24"/>
      <c r="I8" s="24"/>
      <c r="J8" s="25">
        <f t="shared" si="0"/>
        <v>10666.666666666666</v>
      </c>
      <c r="K8" s="26">
        <f t="shared" si="1"/>
        <v>1154.7005383792514</v>
      </c>
      <c r="L8" s="26">
        <f t="shared" si="2"/>
        <v>10.825317547305483</v>
      </c>
      <c r="M8" s="27">
        <f t="shared" si="3"/>
        <v>10666.666666666666</v>
      </c>
      <c r="N8" s="28">
        <f t="shared" si="4"/>
        <v>10666.666666666666</v>
      </c>
      <c r="O8" s="27">
        <f>ROUNDUP(N8,2)</f>
        <v>10666.67</v>
      </c>
      <c r="P8" s="29">
        <f t="shared" si="5"/>
        <v>10666.67</v>
      </c>
      <c r="Q8" s="20"/>
      <c r="R8" s="20"/>
    </row>
    <row r="9" spans="1:18" s="14" customFormat="1" ht="54.75" customHeight="1" thickBot="1">
      <c r="A9" s="21">
        <v>4</v>
      </c>
      <c r="B9" s="36" t="s">
        <v>25</v>
      </c>
      <c r="C9" s="22"/>
      <c r="D9" s="23">
        <v>1</v>
      </c>
      <c r="E9" s="24">
        <v>10000</v>
      </c>
      <c r="F9" s="24">
        <v>10000</v>
      </c>
      <c r="G9" s="24">
        <v>10000</v>
      </c>
      <c r="H9" s="24"/>
      <c r="I9" s="24"/>
      <c r="J9" s="25">
        <f t="shared" si="0"/>
        <v>10000</v>
      </c>
      <c r="K9" s="26">
        <f t="shared" si="1"/>
        <v>0</v>
      </c>
      <c r="L9" s="26">
        <f t="shared" si="2"/>
        <v>0</v>
      </c>
      <c r="M9" s="27">
        <f t="shared" si="3"/>
        <v>10000</v>
      </c>
      <c r="N9" s="28">
        <f t="shared" si="4"/>
        <v>10000</v>
      </c>
      <c r="O9" s="27">
        <f>ROUNDDOWN(N9,2)</f>
        <v>10000</v>
      </c>
      <c r="P9" s="29">
        <f t="shared" si="5"/>
        <v>10000</v>
      </c>
      <c r="Q9" s="20"/>
      <c r="R9" s="20"/>
    </row>
    <row r="10" spans="1:18" s="14" customFormat="1" ht="46.5" customHeight="1" thickBot="1">
      <c r="A10" s="21">
        <v>5</v>
      </c>
      <c r="B10" s="36" t="s">
        <v>26</v>
      </c>
      <c r="C10" s="22"/>
      <c r="D10" s="23">
        <v>1</v>
      </c>
      <c r="E10" s="24">
        <v>10000</v>
      </c>
      <c r="F10" s="24">
        <v>10000</v>
      </c>
      <c r="G10" s="24">
        <v>10000</v>
      </c>
      <c r="H10" s="24"/>
      <c r="I10" s="24"/>
      <c r="J10" s="25">
        <f t="shared" si="0"/>
        <v>10000</v>
      </c>
      <c r="K10" s="26">
        <f t="shared" si="1"/>
        <v>0</v>
      </c>
      <c r="L10" s="26">
        <f t="shared" si="2"/>
        <v>0</v>
      </c>
      <c r="M10" s="27">
        <f t="shared" si="3"/>
        <v>10000</v>
      </c>
      <c r="N10" s="28">
        <f t="shared" si="4"/>
        <v>10000</v>
      </c>
      <c r="O10" s="27">
        <f>ROUNDDOWN(N10,2)</f>
        <v>10000</v>
      </c>
      <c r="P10" s="29">
        <f t="shared" si="5"/>
        <v>10000</v>
      </c>
      <c r="Q10" s="20"/>
      <c r="R10" s="20"/>
    </row>
    <row r="11" spans="1:18" s="14" customFormat="1" ht="48" customHeight="1" thickBot="1">
      <c r="A11" s="21">
        <v>6</v>
      </c>
      <c r="B11" s="36" t="s">
        <v>27</v>
      </c>
      <c r="C11" s="22"/>
      <c r="D11" s="23">
        <v>1</v>
      </c>
      <c r="E11" s="24">
        <v>18000</v>
      </c>
      <c r="F11" s="24">
        <v>18000</v>
      </c>
      <c r="G11" s="24">
        <v>20000</v>
      </c>
      <c r="H11" s="24"/>
      <c r="I11" s="24"/>
      <c r="J11" s="25">
        <f t="shared" si="0"/>
        <v>18666.666666666668</v>
      </c>
      <c r="K11" s="26">
        <f t="shared" si="1"/>
        <v>1154.7005383792514</v>
      </c>
      <c r="L11" s="26">
        <f t="shared" si="2"/>
        <v>6.185895741317418</v>
      </c>
      <c r="M11" s="27">
        <f t="shared" si="3"/>
        <v>18666.666666666664</v>
      </c>
      <c r="N11" s="28">
        <f t="shared" si="4"/>
        <v>18666.666666666664</v>
      </c>
      <c r="O11" s="27">
        <f>ROUNDUP(N11,2)</f>
        <v>18666.67</v>
      </c>
      <c r="P11" s="29">
        <f t="shared" si="5"/>
        <v>18666.67</v>
      </c>
      <c r="Q11" s="20"/>
      <c r="R11" s="20"/>
    </row>
    <row r="12" spans="1:18" s="14" customFormat="1" ht="58.5" customHeight="1" thickBot="1">
      <c r="A12" s="21">
        <v>7</v>
      </c>
      <c r="B12" s="36" t="s">
        <v>28</v>
      </c>
      <c r="C12" s="22"/>
      <c r="D12" s="23">
        <v>1</v>
      </c>
      <c r="E12" s="24">
        <v>40000</v>
      </c>
      <c r="F12" s="24">
        <v>40000</v>
      </c>
      <c r="G12" s="24">
        <v>39500</v>
      </c>
      <c r="H12" s="24"/>
      <c r="I12" s="24"/>
      <c r="J12" s="25">
        <f t="shared" si="0"/>
        <v>39833.333333333336</v>
      </c>
      <c r="K12" s="26">
        <f t="shared" si="1"/>
        <v>288.67513459481285</v>
      </c>
      <c r="L12" s="26">
        <f t="shared" si="2"/>
        <v>0.7247074508656389</v>
      </c>
      <c r="M12" s="27">
        <f t="shared" si="3"/>
        <v>39833.33333333333</v>
      </c>
      <c r="N12" s="28">
        <f t="shared" si="4"/>
        <v>39833.33333333333</v>
      </c>
      <c r="O12" s="27">
        <f>ROUNDDOWN(N12,2)</f>
        <v>39833.33</v>
      </c>
      <c r="P12" s="29">
        <f t="shared" si="5"/>
        <v>39833.33</v>
      </c>
      <c r="Q12" s="20"/>
      <c r="R12" s="20"/>
    </row>
    <row r="13" spans="1:18" s="14" customFormat="1" ht="44.25" customHeight="1" thickBot="1">
      <c r="A13" s="21">
        <v>8</v>
      </c>
      <c r="B13" s="36" t="s">
        <v>29</v>
      </c>
      <c r="C13" s="22"/>
      <c r="D13" s="23">
        <v>1</v>
      </c>
      <c r="E13" s="24">
        <v>13650</v>
      </c>
      <c r="F13" s="24">
        <v>14000</v>
      </c>
      <c r="G13" s="24">
        <v>12000</v>
      </c>
      <c r="H13" s="24"/>
      <c r="I13" s="24"/>
      <c r="J13" s="25">
        <f t="shared" si="0"/>
        <v>13216.666666666666</v>
      </c>
      <c r="K13" s="26">
        <f t="shared" si="1"/>
        <v>1068.0979980008078</v>
      </c>
      <c r="L13" s="26">
        <f t="shared" si="2"/>
        <v>8.081447651960715</v>
      </c>
      <c r="M13" s="27">
        <f t="shared" si="3"/>
        <v>13216.666666666666</v>
      </c>
      <c r="N13" s="28">
        <f t="shared" si="4"/>
        <v>13216.666666666666</v>
      </c>
      <c r="O13" s="27">
        <f>ROUNDUP(N13,2)</f>
        <v>13216.67</v>
      </c>
      <c r="P13" s="29">
        <f t="shared" si="5"/>
        <v>13216.67</v>
      </c>
      <c r="Q13" s="20"/>
      <c r="R13" s="20"/>
    </row>
    <row r="14" spans="1:18" s="14" customFormat="1" ht="20.25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29">
        <f>SUM(P6:P13)</f>
        <v>131383.34</v>
      </c>
      <c r="Q14" s="20"/>
      <c r="R14" s="20"/>
    </row>
    <row r="15" spans="1:18" ht="25.5" customHeight="1">
      <c r="A15" s="48" t="s">
        <v>30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8"/>
      <c r="R15" s="19"/>
    </row>
    <row r="16" spans="1:16" ht="21" customHeight="1">
      <c r="A16" s="42"/>
      <c r="B16" s="42"/>
      <c r="C16" s="9"/>
      <c r="D16" s="9"/>
      <c r="E16" s="30"/>
      <c r="F16" s="30"/>
      <c r="G16" s="30"/>
      <c r="H16" s="31"/>
      <c r="I16" s="31"/>
      <c r="J16" s="31"/>
      <c r="K16" s="31"/>
      <c r="L16" s="31"/>
      <c r="M16" s="31"/>
      <c r="N16" s="31"/>
      <c r="O16" s="31"/>
      <c r="P16" s="31"/>
    </row>
    <row r="17" spans="1:16" s="4" customFormat="1" ht="33" customHeight="1">
      <c r="A17" s="32"/>
      <c r="B17" s="39"/>
      <c r="C17" s="40"/>
      <c r="D17" s="40"/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s="4" customFormat="1" ht="38.25" customHeight="1">
      <c r="A18" s="5"/>
      <c r="B18" s="5"/>
      <c r="C18" s="10"/>
      <c r="D18" s="9"/>
      <c r="E18" s="12"/>
      <c r="F18" s="6"/>
      <c r="G18" s="13"/>
      <c r="H18" s="33" t="s">
        <v>13</v>
      </c>
      <c r="I18" s="34"/>
      <c r="J18" s="34"/>
      <c r="K18" s="34"/>
      <c r="L18" s="34"/>
      <c r="M18" s="37"/>
      <c r="N18" s="38"/>
      <c r="O18" s="38"/>
      <c r="P18" s="38"/>
    </row>
    <row r="19" ht="14.25" customHeight="1">
      <c r="B19" s="16"/>
    </row>
    <row r="20" ht="14.25" customHeight="1"/>
    <row r="21" ht="14.25" customHeight="1"/>
    <row r="22" ht="14.25" customHeight="1"/>
    <row r="23" ht="14.25" customHeight="1"/>
    <row r="24" ht="14.25" customHeight="1"/>
  </sheetData>
  <sheetProtection/>
  <mergeCells count="15">
    <mergeCell ref="M2:P2"/>
    <mergeCell ref="A15:P15"/>
    <mergeCell ref="D4:D5"/>
    <mergeCell ref="A14:O14"/>
    <mergeCell ref="E4:G4"/>
    <mergeCell ref="H4:I4"/>
    <mergeCell ref="J4:L4"/>
    <mergeCell ref="M4:P4"/>
    <mergeCell ref="M18:P18"/>
    <mergeCell ref="B17:P17"/>
    <mergeCell ref="A16:B16"/>
    <mergeCell ref="A3:P3"/>
    <mergeCell ref="A4:A5"/>
    <mergeCell ref="B4:B5"/>
    <mergeCell ref="C4:C5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2022-07-21T02:25:30Z</cp:lastPrinted>
  <dcterms:created xsi:type="dcterms:W3CDTF">2014-01-15T18:15:09Z</dcterms:created>
  <dcterms:modified xsi:type="dcterms:W3CDTF">2022-07-28T03:58:04Z</dcterms:modified>
  <cp:category/>
  <cp:version/>
  <cp:contentType/>
  <cp:contentStatus/>
</cp:coreProperties>
</file>