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Titles" localSheetId="0">'Мои данные'!$18:$18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Alex Sosedko</author>
    <author>Сергей</author>
    <author>Соседко А.Н.</author>
    <author>onikitina</author>
    <author>nsavkin</author>
  </authors>
  <commentList>
    <comment ref="A5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8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0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3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2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2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A22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2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---------------------
&lt;Обоснование коэффициентов&gt;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
&lt;Строка задания НР для БИМ&gt;: (&lt;Сумма НР по позиции для БИМ&gt;)
&lt;Строка задания СП для БИМ&gt;: (&lt;Сумма СП по позиции для БИМ&gt;)
&lt;Дополнительные начисления к индексу&gt;</t>
        </r>
      </text>
    </comment>
    <comment ref="C22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39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41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2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2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2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2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2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2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2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2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2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6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5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2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2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2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2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2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2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2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2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2" authorId="7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2" authorId="7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2" authorId="7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2" authorId="7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2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2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Q22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O22" authorId="10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O22" authorId="7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2" authorId="7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2" authorId="7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2" authorId="7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N22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2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2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2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2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2" authorId="7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2" authorId="7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2" authorId="7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2" authorId="7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2" authorId="7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</commentList>
</comments>
</file>

<file path=xl/sharedStrings.xml><?xml version="1.0" encoding="utf-8"?>
<sst xmlns="http://schemas.openxmlformats.org/spreadsheetml/2006/main" count="1497" uniqueCount="458">
  <si>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</si>
  <si>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</si>
  <si>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</si>
  <si>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</si>
  <si>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</si>
  <si>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</si>
  <si>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</si>
  <si>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</si>
  <si>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</si>
  <si>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</si>
  <si>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</si>
  <si>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</si>
  <si>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</si>
  <si>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</si>
  <si>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</si>
  <si>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</si>
  <si>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</si>
  <si>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</si>
  <si>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</si>
  <si>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</si>
  <si>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</si>
  <si>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</si>
  <si>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</si>
  <si>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</si>
  <si>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</si>
  <si>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</si>
  <si>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</si>
  <si>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</si>
  <si>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</si>
  <si>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</si>
  <si>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</si>
  <si>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</si>
  <si>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</si>
  <si>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 xml:space="preserve">   Раздел 1. Демонтажные работы</t>
  </si>
  <si>
    <t>ФЕР10-01-012-02      
Демонтаж плит древесноволокнистых  с витражей
100 м2
---------------------
(Территориальная поправка к базе 2001г МАТ=1,1;
ОЗП=0,8; ЭМ=0,8 к расх.; ЗПМ=0,8; МАТ=0 к расх.; ТЗ=0,8; ТЗМ=0,8), МАТ х 1,1
---------------------
НР 106%=118%*0,9 от ФОТ: (562)
СП 54%=63%*0,85 от ФОТ: (286</t>
  </si>
  <si>
    <t>27,34
----------
4,82</t>
  </si>
  <si>
    <t>5
----------
1</t>
  </si>
  <si>
    <t>21,15
----------
5,845</t>
  </si>
  <si>
    <t>8,258
----------
20,222</t>
  </si>
  <si>
    <t>45
----------
20</t>
  </si>
  <si>
    <t>Р</t>
  </si>
  <si>
    <t>НР 106%=118%*0,9 от ФОТ</t>
  </si>
  <si>
    <t>СП 54%=63%*0,85 от ФОТ</t>
  </si>
  <si>
    <t>ФОТ</t>
  </si>
  <si>
    <t>ФЕРр63-5-1      
Снятие обоев: простых и улучшенных
100 м2
---------------------
(Территориальная поправка к базе 2001г МАТ=1,1), МАТ х 1,1
---------------------
НР 77% от ФОТ: (889)
СП 50% от ФОТ: (578</t>
  </si>
  <si>
    <t>21,15
----------
5,85</t>
  </si>
  <si>
    <t>НР 77% от ФОТ</t>
  </si>
  <si>
    <t>СП 50% от ФОТ</t>
  </si>
  <si>
    <t>ФЕРр57-2-1      
Разборка покрытий полов: из линолеума и релина
100 м2
---------------------
(Территориальная поправка к базе 2001г МАТ=1,1), МАТ х 1,1
---------------------
НР 80% от ФОТ: (138)
СП 68% от ФОТ: (117</t>
  </si>
  <si>
    <t>4,06
----------
1,76</t>
  </si>
  <si>
    <t>9,773
----------
20,188</t>
  </si>
  <si>
    <t>4
----------
3</t>
  </si>
  <si>
    <t>НР 80% от ФОТ</t>
  </si>
  <si>
    <t>СП 68% от ФОТ</t>
  </si>
  <si>
    <t>ФЕРр57-3-1      
Разборка плинтусов: деревянных и из пластмассовых материалов
100 м
---------------------
(Территориальная поправка к базе 2001г МАТ=1,1), МАТ х 1,1
---------------------
НР 80% от ФОТ: (48)
СП 68% от ФОТ: (41</t>
  </si>
  <si>
    <t>0,0963
(9,63/100)</t>
  </si>
  <si>
    <t>ФССЦпг-01-01-01-041      
Погрузо-разгрузочные работы при автомобильных перевозках: Погрузка мусора строительного с погрузкой вручную
1 т груза
---------------------
(Территориальная поправка к базе 2001г МАТ=1,1), МАТ х 1,1
---------------------
НР 0% от ФОТ)
СП 0% от ФОТ</t>
  </si>
  <si>
    <t>НР 0% от ФОТ</t>
  </si>
  <si>
    <t>СП 0% от ФОТ</t>
  </si>
  <si>
    <t>ФССЦпг-03-21-01-010      
Перевозка грузов автомобилями-самосвалами грузоподъемностью 10 т работающих вне карьера на расстояние: I класс груза до 10 км
1 т груза
---------------------
(Территориальная поправка к базе 2001г МАТ=1,1), МАТ х 1,1
---------------------
НР 0% от ФОТ)
СП 0% от ФОТ</t>
  </si>
  <si>
    <t>Итого по разделу 1 Демонтажные работы</t>
  </si>
  <si>
    <t xml:space="preserve"> </t>
  </si>
  <si>
    <t xml:space="preserve">   Раздел 2. Отделочные работы</t>
  </si>
  <si>
    <t xml:space="preserve">   Потолки</t>
  </si>
  <si>
    <t>ФЕРр62-17-2      
Окрашивание водоэмульсионными составами поверхностей потолков, ранее окрашенных: водоэмульсионной краской, с расчисткой старой краски до 10%
100 м2
---------------------
(Территориальная поправка к базе 2001г МАТ=1,1), МАТ х 1,1
---------------------
НР 80% от ФОТ: (2462)
СП 50% от ФОТ: (1539</t>
  </si>
  <si>
    <t>225,5
----------
415,33</t>
  </si>
  <si>
    <t>7,07
----------
2,05</t>
  </si>
  <si>
    <t>144
----------
266</t>
  </si>
  <si>
    <t>21,15
----------
2,5</t>
  </si>
  <si>
    <t>8,922
----------
20,195</t>
  </si>
  <si>
    <t>3052
----------
665</t>
  </si>
  <si>
    <t>40
----------
26</t>
  </si>
  <si>
    <t>ФССЦ-14.3.02.01-0114      
Краска акриловая: ДИВА-В для стен и потолков
т
---------------------
(Территориальная поправка к базе 2001г МАТ=1,1), МАТ х 1,1</t>
  </si>
  <si>
    <t xml:space="preserve">
----------
7522,35</t>
  </si>
  <si>
    <t xml:space="preserve">
----------
47</t>
  </si>
  <si>
    <t xml:space="preserve">
----------
273</t>
  </si>
  <si>
    <t>М</t>
  </si>
  <si>
    <t xml:space="preserve">   Стены</t>
  </si>
  <si>
    <t>ФЕРр62-7-5      
Улучшенная масляная окраска ранее окрашенных стен: за два раза с расчисткой старой краски до 35%
100 м2
---------------------
(Территориальная поправка к базе 2001г МАТ=1,1), МАТ х 1,1
---------------------
НР 80% от ФОТ: (7366)
СП 50% от ФОТ: (4604</t>
  </si>
  <si>
    <t>442,28
----------
387,53</t>
  </si>
  <si>
    <t>433
----------
380</t>
  </si>
  <si>
    <t>7
----------
2</t>
  </si>
  <si>
    <t>21,15
----------
2,592</t>
  </si>
  <si>
    <t>9167
----------
984</t>
  </si>
  <si>
    <t>62
----------
41</t>
  </si>
  <si>
    <t>ФССЦ-14.4.02.04-0101      
Краски для внутренних работ масляные готовые к применению МА-15 БИО
т
---------------------
(Территориальная поправка к базе 2001г МАТ=1,1), МАТ х 1,1</t>
  </si>
  <si>
    <t xml:space="preserve">
----------
46759,01</t>
  </si>
  <si>
    <t xml:space="preserve">
----------
299</t>
  </si>
  <si>
    <t xml:space="preserve">
----------
1,861</t>
  </si>
  <si>
    <t xml:space="preserve">
----------
557</t>
  </si>
  <si>
    <t>ФЕРр62-16-3      
Окрашивание водоэмульсионными составами поверхностей стен, ранее окрашенных: водоэмульсионной краской с расчисткой старой краски до 35%
100 м2
---------------------
(Территориальная поправка к базе 2001г МАТ=1,1), МАТ х 1,1
---------------------
НР 80% от ФОТ: (1570)
СП 50% от ФОТ: (981</t>
  </si>
  <si>
    <t>242,09
----------
475,81</t>
  </si>
  <si>
    <t>92
----------
180</t>
  </si>
  <si>
    <t>3
----------
1</t>
  </si>
  <si>
    <t>21,15
----------
2,688</t>
  </si>
  <si>
    <t>1946
----------
486</t>
  </si>
  <si>
    <t>24
----------
16</t>
  </si>
  <si>
    <t>ФЕР15-06-001-05      
Оклейка обоями стен по листовым материалам, гипсобетонным и гипсолитовым поверхностям: тиснеными и плотными
100 м2
---------------------
(Территориальная поправка к базе 2001г МАТ=1,1), МАТ х 1,1
---------------------
НР 95%=105%*0,9 от ФОТ: (4024)
СП 47%=55%*0,85 от ФОТ: (1991</t>
  </si>
  <si>
    <t>296,95
----------
68,26</t>
  </si>
  <si>
    <t>0,97
----------
0,26</t>
  </si>
  <si>
    <t>200
----------
46</t>
  </si>
  <si>
    <t>21,15
----------
4,028</t>
  </si>
  <si>
    <t>8,742
----------
19,538</t>
  </si>
  <si>
    <t>4233
----------
185</t>
  </si>
  <si>
    <t>6
----------
3</t>
  </si>
  <si>
    <t>НР 95%=105%*0,9 от ФОТ</t>
  </si>
  <si>
    <t>СП 47%=55%*0,85 от ФОТ</t>
  </si>
  <si>
    <t>ФССЦ-01.6.02.02-0004      
Стеклообои: TASSOGLAS, паутинка
10 м2
---------------------
(Территориальная поправка к базе 2001г МАТ=1,1), МАТ х 1,1</t>
  </si>
  <si>
    <t xml:space="preserve">
----------
25,87</t>
  </si>
  <si>
    <t xml:space="preserve">
----------
20</t>
  </si>
  <si>
    <t xml:space="preserve">
----------
5,57</t>
  </si>
  <si>
    <t xml:space="preserve">
----------
112</t>
  </si>
  <si>
    <t>ФЕР15-06-004-01      
Окраска стен, оклееных стеклообоями, красками
100 м2
---------------------
(Территориальная поправка к базе 2001г МАТ=1,1), МАТ х 1,1
---------------------
НР 95%=105%*0,9 от ФОТ: (1092)
СП 47%=55%*0,85 от ФОТ: (540</t>
  </si>
  <si>
    <t xml:space="preserve">
----------
81</t>
  </si>
  <si>
    <t xml:space="preserve">
----------
475</t>
  </si>
  <si>
    <t>ФЕРр62-33-2      
Окраска масляными составами ранее окрашенных поверхностей радиаторов и ребристых труб отопления: за 2 раза
100 м2
---------------------
(Территориальная поправка к базе 2001г МАТ=1,1), МАТ х 1,1
---------------------
НР 80% от ФОТ: (3902)
СП 50% от ФОТ: (2439</t>
  </si>
  <si>
    <t>576,32
----------
168</t>
  </si>
  <si>
    <t>0,66
----------
0,12</t>
  </si>
  <si>
    <t>231
----------
67</t>
  </si>
  <si>
    <t>21,15
----------
3,51</t>
  </si>
  <si>
    <t>8,227
----------
19,583</t>
  </si>
  <si>
    <t>4876
----------
236</t>
  </si>
  <si>
    <t>2
----------
1</t>
  </si>
  <si>
    <t xml:space="preserve">   Полы</t>
  </si>
  <si>
    <t>ФЕР11-01-036-04      
Устройство покрытий: из линолеума насухо со свариванием полотнищ в стыках
100 м2
---------------------
(Территориальная поправка к базе 2001г МАТ=1,1), МАТ х 1,1
---------------------
НР 111%=123%*0,9 от ФОТ: (572)
СП 64%=75%*0,85 от ФОТ: (330</t>
  </si>
  <si>
    <t>60,19
----------
10,16</t>
  </si>
  <si>
    <t>6,57
----------
20,223</t>
  </si>
  <si>
    <t>35
----------
18</t>
  </si>
  <si>
    <t>НР 111%=123%*0,9 от ФОТ</t>
  </si>
  <si>
    <t>СП 64%=75%*0,85 от ФОТ</t>
  </si>
  <si>
    <t>ФССЦ-01.6.03.04-0112      
Линолеум коммерческий гомогенный: "ТАРКЕТТ HORIZON" (толщина 2 мм, класс 34/43, пож. безопасность Г1, В2, РП1, Д2, Т2)
м2
---------------------
(Территориальная поправка к базе 2001г МАТ=1,1), МАТ х 1,1</t>
  </si>
  <si>
    <t xml:space="preserve">
----------
78,62</t>
  </si>
  <si>
    <t xml:space="preserve">
----------
722</t>
  </si>
  <si>
    <t xml:space="preserve">
----------
5,428</t>
  </si>
  <si>
    <t xml:space="preserve">
----------
3917</t>
  </si>
  <si>
    <t>ФССЦ-01.7.06.14-0034      
Лента полимерная (фторопластовая) для сварки линолеума
100 м
---------------------
(Территориальная поправка к базе 2001г МАТ=1,1), МАТ х 1,1</t>
  </si>
  <si>
    <t xml:space="preserve">
----------
109,34</t>
  </si>
  <si>
    <t xml:space="preserve">
----------
7</t>
  </si>
  <si>
    <t xml:space="preserve">
----------
33,567</t>
  </si>
  <si>
    <t xml:space="preserve">
----------
225</t>
  </si>
  <si>
    <t>ФЕР11-01-040-03      
Устройство плинтусов поливинилхлоридных: на винтах самонарезающих
100 м
---------------------
(Территориальная поправка к базе 2001г МАТ=1,1), МАТ х 1,1
---------------------
НР 111%=123%*0,9 от ФОТ: (140)
СП 64%=75%*0,85 от ФОТ: (81</t>
  </si>
  <si>
    <t>61,32
----------
81</t>
  </si>
  <si>
    <t>2,13
----------
0,42</t>
  </si>
  <si>
    <t>6
----------
8</t>
  </si>
  <si>
    <t>21,15
----------
3,225</t>
  </si>
  <si>
    <t>8,362
----------
20,024</t>
  </si>
  <si>
    <t>125
----------
24</t>
  </si>
  <si>
    <t>ФССЦ-11.3.03.06-0011      
Плинтусы для полов из пластиката
м
---------------------
(Территориальная поправка к базе 2001г МАТ=1,1), МАТ х 1,1</t>
  </si>
  <si>
    <t xml:space="preserve">
----------
4,6</t>
  </si>
  <si>
    <t xml:space="preserve">
----------
45</t>
  </si>
  <si>
    <t xml:space="preserve">
----------
4,675</t>
  </si>
  <si>
    <t xml:space="preserve">
----------
208</t>
  </si>
  <si>
    <t>ФССЦ-11.3.03.14-0001      
Заглушка торцевая для пластикового плинтуса левая, высота 48 мм
100 шт
---------------------
(Территориальная поправка к базе 2001г МАТ=1,1), МАТ х 1,1</t>
  </si>
  <si>
    <t>0,00768
(0,768/100)</t>
  </si>
  <si>
    <t xml:space="preserve">
----------
69,3</t>
  </si>
  <si>
    <t xml:space="preserve">
----------
1</t>
  </si>
  <si>
    <t xml:space="preserve">
----------
10,508</t>
  </si>
  <si>
    <t xml:space="preserve">
----------
6</t>
  </si>
  <si>
    <t>ФССЦ-11.3.03.14-0011      
Заглушки торцевая для пластикового плинтуса правая, высота 48 мм
100 шт
---------------------
(Территориальная поправка к базе 2001г МАТ=1,1), МАТ х 1,1</t>
  </si>
  <si>
    <t>ФССЦ-11.3.03.14-0021      
Соединитель для пластикового плинтуса, высота 48 мм
100 шт
---------------------
(Территориальная поправка к базе 2001г МАТ=1,1), МАТ х 1,1</t>
  </si>
  <si>
    <t>0,0384
(3,84/100)</t>
  </si>
  <si>
    <t xml:space="preserve">
----------
140,8</t>
  </si>
  <si>
    <t xml:space="preserve">
----------
5</t>
  </si>
  <si>
    <t xml:space="preserve">
----------
5,164</t>
  </si>
  <si>
    <t xml:space="preserve">
----------
28</t>
  </si>
  <si>
    <t>ФССЦ-11.3.03.14-0031      
Уголок внутренний для пластикового плинтуса, высота 48 мм
100 шт
---------------------
(Территориальная поправка к базе 2001г МАТ=1,1), МАТ х 1,1</t>
  </si>
  <si>
    <t>0,00672
(0,672/100)</t>
  </si>
  <si>
    <t>ФССЦ-11.3.03.14-0033      
Уголок наружный для пластикового плинтуса, высота 48 мм
100 шт
---------------------
(Территориальная поправка к базе 2001г МАТ=1,1), МАТ х 1,1</t>
  </si>
  <si>
    <t xml:space="preserve">   Окна</t>
  </si>
  <si>
    <t>ФЕРр62-4-2      
Простая масляная окраска ранее окрашенных окон: с подготовкой и расчисткой старой краски до 10%
100 м2
---------------------
(Территориальная поправка к базе 2001г МАТ=1,1), МАТ х 1,1
---------------------
НР 80% от ФОТ: (390)
СП 50% от ФОТ: (244</t>
  </si>
  <si>
    <t>363,74
----------
206,82</t>
  </si>
  <si>
    <t>23
----------
13</t>
  </si>
  <si>
    <t>21,15
----------
2,423</t>
  </si>
  <si>
    <t>485
----------
31</t>
  </si>
  <si>
    <t xml:space="preserve">
----------
87</t>
  </si>
  <si>
    <t xml:space="preserve">   Витраж</t>
  </si>
  <si>
    <t>ФЕР10-01-012-02      
Обшивка каркасных стен: плитами древесноволокнистыми твердыми 5 мм
100 м2
---------------------
(Территориальная поправка к базе 2001г МАТ=1,1), МАТ х 1,1
---------------------
НР 106%=118%*0,9 от ФОТ: (702)
СП 54%=63%*0,85 от ФОТ: (357</t>
  </si>
  <si>
    <t>150,79
----------
1387,5</t>
  </si>
  <si>
    <t>34,17
----------
6,03</t>
  </si>
  <si>
    <t>30
----------
277</t>
  </si>
  <si>
    <t>7
----------
1</t>
  </si>
  <si>
    <t>638
----------
1622</t>
  </si>
  <si>
    <t>56
----------
24</t>
  </si>
  <si>
    <t>ФЕР15-04-024-01      
Простая окраска масляными составами по дереву: стен
100 м2
---------------------
(Территориальная поправка к базе 2001г МАТ=1,1), МАТ х 1,1
---------------------
НР 95%=105%*0,9 от ФОТ: (988)
СП 47%=55%*0,85 от ФОТ: (489</t>
  </si>
  <si>
    <t>245,16
----------
272,24</t>
  </si>
  <si>
    <t>3,6
----------
0,72</t>
  </si>
  <si>
    <t>49
----------
54</t>
  </si>
  <si>
    <t>21,15
----------
2,962</t>
  </si>
  <si>
    <t>8,386
----------
20,083</t>
  </si>
  <si>
    <t>1037
----------
161</t>
  </si>
  <si>
    <t xml:space="preserve">
----------
252</t>
  </si>
  <si>
    <t xml:space="preserve">
----------
470</t>
  </si>
  <si>
    <t xml:space="preserve">   Двери</t>
  </si>
  <si>
    <t>ФЕРр62-5-3      
Простая масляная окраска ранее окрашенных дверей: с подготовкой и расчисткой старой краски до 35% (старые двери)
100 м2
---------------------
(Территориальная поправка к базе 2001г МАТ=1,1), МАТ х 1,1
---------------------
НР 80% от ФОТ: (3730)
СП 50% от ФОТ: (2332</t>
  </si>
  <si>
    <t>353,64
----------
342,31</t>
  </si>
  <si>
    <t>219
----------
213</t>
  </si>
  <si>
    <t>4
----------
1</t>
  </si>
  <si>
    <t>21,15
----------
2,412</t>
  </si>
  <si>
    <t>4637
----------
512</t>
  </si>
  <si>
    <t>39
----------
26</t>
  </si>
  <si>
    <t xml:space="preserve">
----------
491</t>
  </si>
  <si>
    <t xml:space="preserve">
----------
914</t>
  </si>
  <si>
    <t>Итого по разделу 2 Отделочные работы</t>
  </si>
  <si>
    <t xml:space="preserve">   Раздел 3. Санузел</t>
  </si>
  <si>
    <t>ФЕРр62-41-1      
Очистка вручную поверхности потолков и стен от набела
100 м2
---------------------
(Территориальная поправка к базе 2001г МАТ=1,1), МАТ х 1,1
---------------------
НР 80% от ФОТ: (714)
СП 50% от ФОТ: (446</t>
  </si>
  <si>
    <t>ФЕРр63-7-5      
Разборка облицовки стен: из керамических глазурованных плиток
100 м2
---------------------
(Территориальная поправка к базе 2001г МАТ=1,1), МАТ х 1,1
---------------------
НР 77% от ФОТ: (1439)
СП 50% от ФОТ: (935</t>
  </si>
  <si>
    <t>69,26
----------
4,73</t>
  </si>
  <si>
    <t>10
----------
1</t>
  </si>
  <si>
    <t>4,381
----------
20,22</t>
  </si>
  <si>
    <t>46
----------
14</t>
  </si>
  <si>
    <t>ФЕРр57-2-3      
Разборка покрытий полов: из керамических плиток
100 м2
---------------------
(Территориальная поправка к базе 2001г МАТ=1,1), МАТ х 1,1
---------------------
НР 80% от ФОТ: (562)
СП 68% от ФОТ: (477</t>
  </si>
  <si>
    <t>45,01
----------
19,44</t>
  </si>
  <si>
    <t>9,764
----------
20,242</t>
  </si>
  <si>
    <t>23
----------
21</t>
  </si>
  <si>
    <t>ФЕРр65-1-1      
Разборка трубопроводов из водогазопроводных труб диаметром: до 32 мм
100 м
---------------------
(Территориальная поправка к базе 2001г МАТ=1,1), МАТ х 1,1
---------------------
НР 74% от ФОТ: (226)
СП 50% от ФОТ: (153</t>
  </si>
  <si>
    <t>288,02
----------
36,96</t>
  </si>
  <si>
    <t>7,09
----------
1,35</t>
  </si>
  <si>
    <t>14
----------
3</t>
  </si>
  <si>
    <t>21,15
----------
9,322</t>
  </si>
  <si>
    <t>5,193
----------
20,244</t>
  </si>
  <si>
    <t>305
----------
17</t>
  </si>
  <si>
    <t>НР 74% от ФОТ</t>
  </si>
  <si>
    <t>ФЕРр65-2-1      
Разборка трубопроводов из чугунных канализационных труб диаметром: 50 мм
100 м
---------------------
(Территориальная поправка к базе 2001г МАТ=1,1), МАТ х 1,1
---------------------
НР 74% от ФОТ: (183)
СП 50% от ФОТ: (124</t>
  </si>
  <si>
    <t>5
----------
2,16</t>
  </si>
  <si>
    <t>9,766
----------
20,241</t>
  </si>
  <si>
    <t>1
----------
1</t>
  </si>
  <si>
    <t>ФЕРр65-2-2      
Разборка трубопроводов из чугунных канализационных труб диаметром: 100 мм
100 м
---------------------
(Территориальная поправка к базе 2001г МАТ=1,1), МАТ х 1,1
---------------------
НР 74% от ФОТ: (568)
СП 50% от ФОТ: (384</t>
  </si>
  <si>
    <t>10
----------
4,32</t>
  </si>
  <si>
    <t>9,766
----------
20,243</t>
  </si>
  <si>
    <t>5
----------
4</t>
  </si>
  <si>
    <t>ФЕРр65-3-7      
Снятие смесителя: без душевой сетки
100 шт
---------------------
(Территориальная поправка к базе 2001г МАТ=1,1), МАТ х 1,1
---------------------
НР 74% от ФОТ: (49)
СП 50% от ФОТ: (33</t>
  </si>
  <si>
    <t>2,19
----------
0,95</t>
  </si>
  <si>
    <t>9,753
----------
20,137</t>
  </si>
  <si>
    <t>ФЕРр65-4-1      
Демонтаж: умывальников и раковин
100 шт
---------------------
(Территориальная поправка к базе 2001г МАТ=1,1), МАТ х 1,1
---------------------
НР 74% от ФОТ: (69)
СП 50% от ФОТ: (47</t>
  </si>
  <si>
    <t>8,13
----------
3,51</t>
  </si>
  <si>
    <t>9,76
----------
20,242</t>
  </si>
  <si>
    <t>ФЕРр65-4-2      
Демонтаж: унитазов и писсуаров
100 шт
---------------------
(Территориальная поправка к базе 2001г МАТ=1,1), МАТ х 1,1
---------------------
НР 74% от ФОТ: (86)
СП 50% от ФОТ: (58</t>
  </si>
  <si>
    <t>9,07
----------
3,92</t>
  </si>
  <si>
    <t>9,759
----------
20,217</t>
  </si>
  <si>
    <t>ФЕР15-04-005-04      
Окраска поливинилацетатными водоэмульсионными составами улучшенная: по штукатурке потолков
100 м2
---------------------
(Территориальная поправка к базе 2001г МАТ=1,1), МАТ х 1,1
---------------------
НР 95%=105%*0,9 от ФОТ: (878)
СП 47%=55%*0,85 от ФОТ: (434</t>
  </si>
  <si>
    <t>483,48
----------
327,23</t>
  </si>
  <si>
    <t>11,14
----------
2,13</t>
  </si>
  <si>
    <t>44
----------
29</t>
  </si>
  <si>
    <t>21,15
----------
2,157</t>
  </si>
  <si>
    <t>8,342
----------
20,183</t>
  </si>
  <si>
    <t>920
----------
64</t>
  </si>
  <si>
    <t>8
----------
4</t>
  </si>
  <si>
    <t>ФЕР15-01-019-01      
Гладкая облицовка стен, столбов, пилястр и откосов (без карнизных, плинтусных и угловых плиток) без установки плиток туалетного гарнитура на цементном растворе: по кирпичу и бетону
100 м2
---------------------
(Территориальная поправка к базе 2001г МАТ=1,1), МАТ х 1,1
---------------------
НР 95%=105%*0,9 от ФОТ: (7610)
СП 47%=55%*0,85 от ФОТ: (3765</t>
  </si>
  <si>
    <t>2093,04
----------
844,26</t>
  </si>
  <si>
    <t>29,82
----------
11,44</t>
  </si>
  <si>
    <t>377
----------
152</t>
  </si>
  <si>
    <t>5
----------
2</t>
  </si>
  <si>
    <t>21,15
----------
4,153</t>
  </si>
  <si>
    <t>9,393
----------
20,238</t>
  </si>
  <si>
    <t>7968
----------
632</t>
  </si>
  <si>
    <t>50
----------
42</t>
  </si>
  <si>
    <t>ФССЦ-06.2.01.02-0012      
Плитки керамические глазурованные для внутренней облицовки стен: гладкие без завала цветные (однотонные)
м2
---------------------
(Территориальная поправка к базе 2001г МАТ=1,1), МАТ х 1,1</t>
  </si>
  <si>
    <t xml:space="preserve">
----------
118,93</t>
  </si>
  <si>
    <t xml:space="preserve">
----------
2141</t>
  </si>
  <si>
    <t xml:space="preserve">
----------
3,018</t>
  </si>
  <si>
    <t xml:space="preserve">
----------
6461</t>
  </si>
  <si>
    <t>ФЕР15-04-005-03      
Окраска поливинилацетатными водоэмульсионными составами улучшенная: по штукатурке стен
100 м2
---------------------
(Территориальная поправка к базе 2001г МАТ=1,1), МАТ х 1,1
---------------------
НР 95%=105%*0,9 от ФОТ: (2953)
СП 47%=55%*0,85 от ФОТ: (1461</t>
  </si>
  <si>
    <t>384,81
----------
308,33</t>
  </si>
  <si>
    <t>10,49
----------
2,01</t>
  </si>
  <si>
    <t>146
----------
117</t>
  </si>
  <si>
    <t>21,15
----------
2,172</t>
  </si>
  <si>
    <t>8,342
----------
20,224</t>
  </si>
  <si>
    <t>3093
----------
254</t>
  </si>
  <si>
    <t>33
----------
15</t>
  </si>
  <si>
    <t xml:space="preserve">
----------
180</t>
  </si>
  <si>
    <t xml:space="preserve">
----------
1052</t>
  </si>
  <si>
    <t>ФЕР11-01-011-01      
Устройство стяжек: цементных толщиной 20 мм
100 м2
---------------------
(Территориальная поправка к базе 2001г МАТ=1,1), МАТ х 1,1
---------------------
НР 111%=123%*0,9 от ФОТ: (426)
СП 64%=75%*0,85 от ФОТ: (246</t>
  </si>
  <si>
    <t>313,71
----------
9,39</t>
  </si>
  <si>
    <t>44,24
----------
17,15</t>
  </si>
  <si>
    <t>17
----------
1</t>
  </si>
  <si>
    <t>21,15
----------
8,156</t>
  </si>
  <si>
    <t>9,243
----------
20,236</t>
  </si>
  <si>
    <t>365
----------
5</t>
  </si>
  <si>
    <t>22
----------
19</t>
  </si>
  <si>
    <t>ФССЦ-04.3.01.09-0015      
Раствор готовый кладочный цементный марки: 150
м3
---------------------
(Территориальная поправка к базе 2001г МАТ=1,1), МАТ х 1,1</t>
  </si>
  <si>
    <t xml:space="preserve">
----------
603,13</t>
  </si>
  <si>
    <t xml:space="preserve">
----------
68</t>
  </si>
  <si>
    <t xml:space="preserve">
----------
5,822</t>
  </si>
  <si>
    <t xml:space="preserve">
----------
394</t>
  </si>
  <si>
    <t>ФЕР11-01-011-02      
Устройство стяжек: на каждые 5 мм изменения толщины стяжки добавлять или исключать к расценке 11-01-011-01
100 м2
---------------------
(Территориальная поправка к базе 2001г МАТ=1,1), МАТ х 1,1
---------------------
НР 111%=123%*0,9 от ФОТ: (9)
СП 64%=75%*0,85 от ФОТ: (5</t>
  </si>
  <si>
    <t>7,72
----------
2,84</t>
  </si>
  <si>
    <t>9,008
----------
20,208</t>
  </si>
  <si>
    <t>3
----------
3</t>
  </si>
  <si>
    <t xml:space="preserve">
----------
17</t>
  </si>
  <si>
    <t xml:space="preserve">
----------
99</t>
  </si>
  <si>
    <t>ФЕР11-01-027-02      
Устройство покрытий на цементном растворе из плиток: керамических для полов многоцветных
100 м2
---------------------
(Территориальная поправка к базе 2001г МАТ=1,1), МАТ х 1,1
---------------------
НР 111%=123%*0,9 от ФОТ: (1399)
СП 64%=75%*0,85 от ФОТ: (806</t>
  </si>
  <si>
    <t>1046,88
----------
7735,04</t>
  </si>
  <si>
    <t>122,7
----------
37,92</t>
  </si>
  <si>
    <t>58
----------
425</t>
  </si>
  <si>
    <t>21,15
----------
5,777</t>
  </si>
  <si>
    <t>8,89
----------
20,238</t>
  </si>
  <si>
    <t>1218
----------
2457</t>
  </si>
  <si>
    <t>60
----------
42</t>
  </si>
  <si>
    <t xml:space="preserve">
----------
43</t>
  </si>
  <si>
    <t xml:space="preserve">
----------
251</t>
  </si>
  <si>
    <t xml:space="preserve">   Сантехнические работы</t>
  </si>
  <si>
    <t>ФЕР16-04-004-01      
Прокладка внутренних трубопроводов канализации из полипропиленовых труб диаметром: 50 мм
100 м
---------------------
(Территориальная поправка к базе 2001г МАТ=1,1), МАТ х 1,1
---------------------
НР 115%=128%*0,9 от ФОТ: (274)
СП 71%=83%*0,85 от ФОТ: (169</t>
  </si>
  <si>
    <t>563,25
----------
20,11</t>
  </si>
  <si>
    <t>7,88
----------
1,19</t>
  </si>
  <si>
    <t>11
----------
1</t>
  </si>
  <si>
    <t>21,15
----------
5,822</t>
  </si>
  <si>
    <t>7,615
----------
20,361</t>
  </si>
  <si>
    <t>238
----------
3</t>
  </si>
  <si>
    <t>НР 115%=128%*0,9 от ФОТ</t>
  </si>
  <si>
    <t>СП 71%=83%*0,85 от ФОТ</t>
  </si>
  <si>
    <t>ФССЦ-01.7.19.02-0051      
Кольца резиновые уплотнительные для полипропиленовых труб диаметром: 50 мм
100 шт
---------------------
(Территориальная поправка к базе 2001г МАТ=1,1), МАТ х 1,1</t>
  </si>
  <si>
    <t>0,0024
(0,24/100)</t>
  </si>
  <si>
    <t xml:space="preserve">
----------
81,4</t>
  </si>
  <si>
    <t xml:space="preserve">
----------
5,919</t>
  </si>
  <si>
    <t>ФССЦ-24.3.02.02-0003      
Трубы безнапорные канализационные из полипропилена, диаметром: 50 мм
м
---------------------
(Территориальная поправка к базе 2001г МАТ=1,1), МАТ х 1,1</t>
  </si>
  <si>
    <t xml:space="preserve">
----------
11,42</t>
  </si>
  <si>
    <t xml:space="preserve">
----------
23</t>
  </si>
  <si>
    <t xml:space="preserve">
----------
3,831</t>
  </si>
  <si>
    <t>ФССЦ-24.3.05.05-0001      
Крестовина канализационная полиэтиленовая двухплоскостная размером 110х110х50 мм
шт
---------------------
(Территориальная поправка к базе 2001г МАТ=1,1), МАТ х 1,1</t>
  </si>
  <si>
    <t xml:space="preserve">
----------
14,8</t>
  </si>
  <si>
    <t xml:space="preserve">
----------
15</t>
  </si>
  <si>
    <t xml:space="preserve">
----------
10,795</t>
  </si>
  <si>
    <t xml:space="preserve">
----------
160</t>
  </si>
  <si>
    <t>ФССЦ-24.3.05.07-0005      
Муфта "Фузиотерм", диаметром: 50 мм
10 шт
---------------------
(Территориальная поправка к базе 2001г МАТ=1,1), МАТ х 1,1</t>
  </si>
  <si>
    <t xml:space="preserve">
----------
213,18</t>
  </si>
  <si>
    <t xml:space="preserve">
----------
21</t>
  </si>
  <si>
    <t xml:space="preserve">
----------
125</t>
  </si>
  <si>
    <t>ФЕР16-04-004-02      
Прокладка внутренних трубопроводов канализации из полипропиленовых труб диаметром: 110 мм
100 м
---------------------
(Территориальная поправка к базе 2001г МАТ=1,1), МАТ х 1,1
---------------------
НР 115%=128%*0,9 от ФОТ: (645)
СП 71%=83%*0,85 от ФОТ: (398</t>
  </si>
  <si>
    <t>524,8
----------
45,51</t>
  </si>
  <si>
    <t>36,31
----------
5,53</t>
  </si>
  <si>
    <t>26
----------
2</t>
  </si>
  <si>
    <t>21,15
----------
5,871</t>
  </si>
  <si>
    <t>7,607
----------
20,208</t>
  </si>
  <si>
    <t>555
----------
13</t>
  </si>
  <si>
    <t>14
----------
6</t>
  </si>
  <si>
    <t>ФССЦ-01.7.19.02-0052      
Кольца резиновые уплотнительные для полипропиленовых труб диаметром: 110 мм
100 шт
---------------------
(Территориальная поправка к базе 2001г МАТ=1,1), МАТ х 1,1</t>
  </si>
  <si>
    <t>0,006
(0,6/100)</t>
  </si>
  <si>
    <t xml:space="preserve">
----------
155,1</t>
  </si>
  <si>
    <t xml:space="preserve">
----------
5,844</t>
  </si>
  <si>
    <t>ФССЦ-24.3.02.02-0004      
Трубы безнапорные канализационные из полипропилена, диаметром: 110 мм
м
---------------------
(Территориальная поправка к базе 2001г МАТ=1,1), МАТ х 1,1</t>
  </si>
  <si>
    <t xml:space="preserve">
----------
47,87</t>
  </si>
  <si>
    <t xml:space="preserve">
----------
239</t>
  </si>
  <si>
    <t xml:space="preserve">
----------
2,387</t>
  </si>
  <si>
    <t xml:space="preserve">
----------
570</t>
  </si>
  <si>
    <t>ФССЦ-24.3.05.07-0431      
Муфты для полиэтиленовых труб безнапорной и ливневой канализации, диаметром: 110 мм
шт
---------------------
(Территориальная поправка к базе 2001г МАТ=1,1), МАТ х 1,1</t>
  </si>
  <si>
    <t xml:space="preserve">
----------
15,16</t>
  </si>
  <si>
    <t xml:space="preserve">
----------
6,592</t>
  </si>
  <si>
    <t xml:space="preserve">
----------
100</t>
  </si>
  <si>
    <t>ФССЦ-24.3.05.08-0622      
Отвод сварной полиэтиленовый 90° к напорным трубам (ТУ 2248-006-75245920): ПЭ 100 PN6,3, диаметр 110 мм
шт
---------------------
(Территориальная поправка к базе 2001г МАТ=1,1), МАТ х 1,1</t>
  </si>
  <si>
    <t xml:space="preserve">
----------
125,7</t>
  </si>
  <si>
    <t xml:space="preserve">
----------
126</t>
  </si>
  <si>
    <t xml:space="preserve">
----------
735</t>
  </si>
  <si>
    <t>ФЕР16-04-005-01      
Прокладка внутренних трубопроводов водоснабжения и отопления из полипропиленовых труб: 20 мм
100 м
---------------------
(Территориальная поправка к базе 2001г МАТ=1,1), МАТ х 1,1
---------------------
НР 115%=128%*0,9 от ФОТ: (2243)
СП 71%=83%*0,85 от ФОТ: (1385</t>
  </si>
  <si>
    <t>921,99
----------
41,76</t>
  </si>
  <si>
    <t>468,26
----------
0,09</t>
  </si>
  <si>
    <t>92
----------
4</t>
  </si>
  <si>
    <t>21,15
----------
3,308</t>
  </si>
  <si>
    <t>2,425
----------
19,556</t>
  </si>
  <si>
    <t>1950
----------
13</t>
  </si>
  <si>
    <t>ФССЦ-24.3.02.05-0033      
Труба из полипропилена: PN 25/20
м
---------------------
(Территориальная поправка к базе 2001г МАТ=1,1), МАТ х 1,1</t>
  </si>
  <si>
    <t xml:space="preserve">
----------
12,74</t>
  </si>
  <si>
    <t xml:space="preserve">
----------
13</t>
  </si>
  <si>
    <t xml:space="preserve">
----------
3,155</t>
  </si>
  <si>
    <t xml:space="preserve">
----------
40</t>
  </si>
  <si>
    <t>ФССЦ-23.1.02.06-0032      
Хомут металлический с шурупом и резиновым профилем для крепления трубопроводов диаметром: 16-20 мм
10 шт
---------------------
(Территориальная поправка к базе 2001г МАТ=1,1), МАТ х 1,1</t>
  </si>
  <si>
    <t xml:space="preserve">
----------
43,56</t>
  </si>
  <si>
    <t xml:space="preserve">
----------
623</t>
  </si>
  <si>
    <t xml:space="preserve">
----------
3,755</t>
  </si>
  <si>
    <t xml:space="preserve">
----------
2339</t>
  </si>
  <si>
    <t>ФССЦ-24.3.05.07-0131      
Муфта полипропиленовая переходная диаметром: 25х20 мм
10 шт
---------------------
(Территориальная поправка к базе 2001г МАТ=1,1), МАТ х 1,1</t>
  </si>
  <si>
    <t xml:space="preserve">
----------
10,56</t>
  </si>
  <si>
    <t xml:space="preserve">
----------
2</t>
  </si>
  <si>
    <t xml:space="preserve">
----------
4,552</t>
  </si>
  <si>
    <t xml:space="preserve">
----------
10</t>
  </si>
  <si>
    <t>ФССЦ-24.3.05.16-0111      
Угольник 45 град. полипропиленовый диаметром: 20 мм
10 шт
---------------------
(Территориальная поправка к базе 2001г МАТ=1,1), МАТ х 1,1</t>
  </si>
  <si>
    <t xml:space="preserve">
----------
14,52</t>
  </si>
  <si>
    <t xml:space="preserve">
----------
3</t>
  </si>
  <si>
    <t xml:space="preserve">
----------
3,288</t>
  </si>
  <si>
    <t>ФССЦ-24.3.05.15-0143      
Тройник полипропиленовый переходной диаметром: 25х20х25 мм
10 шт
---------------------
(Территориальная поправка к базе 2001г МАТ=1,1), МАТ х 1,1</t>
  </si>
  <si>
    <t xml:space="preserve">
----------
22,55</t>
  </si>
  <si>
    <t xml:space="preserve">
----------
4,42</t>
  </si>
  <si>
    <t>ФССЦ-18.1.09.08-0002      
Кран шаровой В-В размером: 1/2"
шт
---------------------
(Территориальная поправка к базе 2001г МАТ=1,1), МАТ х 1,1</t>
  </si>
  <si>
    <t xml:space="preserve">
----------
59,19</t>
  </si>
  <si>
    <t xml:space="preserve">
----------
118</t>
  </si>
  <si>
    <t xml:space="preserve">
----------
2,61</t>
  </si>
  <si>
    <t xml:space="preserve">
----------
309</t>
  </si>
  <si>
    <t>ФЕР17-01-001-14      
Установка умывальников одиночных: с подводкой холодной и горячей воды
10 компл.
---------------------
(Территориальная поправка к базе 2001г МАТ=1,1), МАТ х 1,1
---------------------
НР 115%=128%*0,9 от ФОТ: (516)
СП 71%=83%*0,85 от ФОТ: (319</t>
  </si>
  <si>
    <t>208,27
----------
46,41</t>
  </si>
  <si>
    <t>18,52
----------
4,31</t>
  </si>
  <si>
    <t>21
----------
4</t>
  </si>
  <si>
    <t>21,15
----------
6,329</t>
  </si>
  <si>
    <t>8,589
----------
20,213</t>
  </si>
  <si>
    <t>440
----------
30</t>
  </si>
  <si>
    <t>16
----------
9</t>
  </si>
  <si>
    <t>ФССЦ-01.7.15.07-0014      
Дюбели распорные полипропиленовые
100 шт
---------------------
(Территориальная поправка к базе 2001г МАТ=1,1), МАТ х 1,1</t>
  </si>
  <si>
    <t>0,04
(4/100)</t>
  </si>
  <si>
    <t xml:space="preserve">
----------
94,6</t>
  </si>
  <si>
    <t xml:space="preserve">
----------
4</t>
  </si>
  <si>
    <t xml:space="preserve">
----------
18</t>
  </si>
  <si>
    <t>ФССЦ-01.7.15.14-0171      
Шурупы с полукруглой головкой: 6х60 мм
т
---------------------
(Территориальная поправка к базе 2001г МАТ=1,1), МАТ х 1,1</t>
  </si>
  <si>
    <t xml:space="preserve">
----------
13673</t>
  </si>
  <si>
    <t xml:space="preserve">
----------
7,06</t>
  </si>
  <si>
    <t>ФССЦ-14.5.02.02-0105      
Замазка суриковая
кг
---------------------
(Территориальная поправка к базе 2001г МАТ=1,1), МАТ х 1,1</t>
  </si>
  <si>
    <t xml:space="preserve">
----------
21,57</t>
  </si>
  <si>
    <t xml:space="preserve">
----------
6,086</t>
  </si>
  <si>
    <t xml:space="preserve">
----------
26</t>
  </si>
  <si>
    <t>ФССЦ-18.2.01.05-0066      
Умывальники полуфарфоровые и фарфоровые с кронштейнами, сифоном бутылочным латунным и выпуском,: полукруглые со скрытыми установочными поверхностями без спинки, размером 550х420х150 мм
компл.
---------------------
(Территориальная поправка к базе 2001г МАТ=1,1), МАТ х 1,1</t>
  </si>
  <si>
    <t xml:space="preserve">
----------
237,44</t>
  </si>
  <si>
    <t xml:space="preserve">
----------
237</t>
  </si>
  <si>
    <t xml:space="preserve">
----------
5,308</t>
  </si>
  <si>
    <t xml:space="preserve">
----------
1260</t>
  </si>
  <si>
    <t>ФЕР17-01-002-03      
Установка смесителей
10 шт
---------------------
(Территориальная поправка к базе 2001г МАТ=1,1), МАТ х 1,1
---------------------
НР 115%=128%*0,9 от ФОТ: (163)
СП 71%=83%*0,85 от ФОТ: (101</t>
  </si>
  <si>
    <t>67,34
----------
12,08</t>
  </si>
  <si>
    <t>21,15
----------
3,757</t>
  </si>
  <si>
    <t>142
----------
5</t>
  </si>
  <si>
    <t>0,02
(2/100)</t>
  </si>
  <si>
    <t xml:space="preserve">
----------
9</t>
  </si>
  <si>
    <t>ФССЦ-18.1.10.10-0042      
Смесители для умывальников: СМ-УМ-НКСА настольные, с нижней камерой смешения с аэратором
компл.
---------------------
(Территориальная поправка к базе 2001г МАТ=1,1), МАТ х 1,1</t>
  </si>
  <si>
    <t xml:space="preserve">
----------
117,62</t>
  </si>
  <si>
    <t xml:space="preserve">
----------
8,58</t>
  </si>
  <si>
    <t xml:space="preserve">
----------
1009</t>
  </si>
  <si>
    <t>ФЕР17-01-003-01      
Установка унитазов: с бачком непосредственно присоединенным
10 компл.
---------------------
(Территориальная поправка к базе 2001г МАТ=1,1), МАТ х 1,1
---------------------
НР 115%=128%*0,9 от ФОТ: (591)
СП 71%=83%*0,85 от ФОТ: (365</t>
  </si>
  <si>
    <t>234,33
----------
210,84</t>
  </si>
  <si>
    <t>35,63
----------
8,84</t>
  </si>
  <si>
    <t>21,15
----------
3,649</t>
  </si>
  <si>
    <t>8,681
----------
20,239</t>
  </si>
  <si>
    <t>496
----------
76</t>
  </si>
  <si>
    <t>31
----------
18</t>
  </si>
  <si>
    <t xml:space="preserve">
----------
53</t>
  </si>
  <si>
    <t>ФССЦ-18.2.01.06-0001      
Унитаз-компакт «Комфорт»
компл.
---------------------
(Территориальная поправка к базе 2001г МАТ=1,1), МАТ х 1,1</t>
  </si>
  <si>
    <t xml:space="preserve">
----------
349,8</t>
  </si>
  <si>
    <t xml:space="preserve">
----------
350</t>
  </si>
  <si>
    <t xml:space="preserve">
----------
10,131</t>
  </si>
  <si>
    <t xml:space="preserve">
----------
3544</t>
  </si>
  <si>
    <t>Итого по разделу 3 Санузел</t>
  </si>
  <si>
    <t>Итого прямые затраты по смете</t>
  </si>
  <si>
    <t>2656
----------
9058</t>
  </si>
  <si>
    <t>180
----------
17</t>
  </si>
  <si>
    <t>56141
----------
35591</t>
  </si>
  <si>
    <t>1397
----------
386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</si>
  <si>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</si>
  <si>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</si>
  <si>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</si>
  <si>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</si>
  <si>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</si>
  <si>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</si>
  <si>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</si>
  <si>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Непредвиденные затраты 2% 172359*0,02</t>
  </si>
  <si>
    <t xml:space="preserve">    Итого с учетом доп. работ и затрат</t>
  </si>
  <si>
    <t xml:space="preserve">    НДС 20%</t>
  </si>
  <si>
    <t xml:space="preserve">    ВСЕГО по смете</t>
  </si>
  <si>
    <t>Администрация города Рубцовска</t>
  </si>
  <si>
    <t xml:space="preserve">ЛОКАЛЬНАЯ  СМЕТА № 1 </t>
  </si>
  <si>
    <t>Составлен в базисных и текущих ценах по состоянию на 1 квартал  2019г.</t>
  </si>
  <si>
    <t>79113*1,2 =94936</t>
  </si>
  <si>
    <t>текущий ремонт  Громова, 34 опорный пункт упр.,</t>
  </si>
  <si>
    <t>Приложение № 2</t>
  </si>
  <si>
    <t>к информационной карте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</si>
</sst>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6" borderId="3" applyNumberFormat="0" applyAlignment="0" applyProtection="0"/>
    <xf numFmtId="0" fontId="37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7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1" borderId="0" applyNumberFormat="0" applyBorder="0" applyAlignment="0" applyProtection="0"/>
    <xf numFmtId="0" fontId="2" fillId="0" borderId="0">
      <alignment/>
      <protection/>
    </xf>
  </cellStyleXfs>
  <cellXfs count="10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Border="1" applyAlignment="1">
      <alignment horizontal="right" vertical="top" wrapText="1"/>
      <protection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1" xfId="63" applyFont="1">
      <alignment horizontal="center"/>
    </xf>
    <xf numFmtId="0" fontId="2" fillId="0" borderId="1" xfId="63" applyNumberFormat="1" applyFont="1">
      <alignment horizontal="center"/>
    </xf>
    <xf numFmtId="2" fontId="2" fillId="0" borderId="1" xfId="63" applyNumberFormat="1" applyFont="1">
      <alignment horizontal="center"/>
    </xf>
    <xf numFmtId="0" fontId="2" fillId="32" borderId="1" xfId="63" applyFont="1" applyFill="1">
      <alignment horizontal="center"/>
    </xf>
    <xf numFmtId="49" fontId="2" fillId="0" borderId="1" xfId="63" applyNumberFormat="1" applyFont="1">
      <alignment horizontal="center"/>
    </xf>
    <xf numFmtId="0" fontId="2" fillId="0" borderId="0" xfId="63" applyFont="1" applyBorder="1">
      <alignment horizontal="center"/>
    </xf>
    <xf numFmtId="2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" fontId="11" fillId="0" borderId="13" xfId="0" applyNumberFormat="1" applyFont="1" applyBorder="1" applyAlignment="1">
      <alignment horizontal="center" vertical="top" wrapText="1"/>
    </xf>
    <xf numFmtId="1" fontId="11" fillId="0" borderId="14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8" fillId="0" borderId="15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32" fillId="0" borderId="0" xfId="0" applyFont="1" applyAlignment="1">
      <alignment horizontal="left" vertical="top"/>
    </xf>
    <xf numFmtId="0" fontId="32" fillId="0" borderId="0" xfId="0" applyFont="1" applyBorder="1" applyAlignment="1">
      <alignment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AU565"/>
  <sheetViews>
    <sheetView showGridLines="0" tabSelected="1" zoomScale="92" zoomScaleNormal="92" zoomScaleSheetLayoutView="100" zoomScalePageLayoutView="0" workbookViewId="0" topLeftCell="A109">
      <selection activeCell="A139" sqref="A139"/>
    </sheetView>
  </sheetViews>
  <sheetFormatPr defaultColWidth="9.00390625" defaultRowHeight="12.75"/>
  <cols>
    <col min="1" max="1" width="8.125" style="1" customWidth="1"/>
    <col min="2" max="2" width="39.25390625" style="1" customWidth="1"/>
    <col min="3" max="3" width="11.875" style="1" customWidth="1"/>
    <col min="4" max="5" width="12.125" style="1" customWidth="1"/>
    <col min="6" max="6" width="12.00390625" style="1" customWidth="1"/>
    <col min="7" max="8" width="12.125" style="1" customWidth="1"/>
    <col min="9" max="9" width="10.75390625" style="1" customWidth="1"/>
    <col min="10" max="10" width="11.75390625" style="1" customWidth="1"/>
    <col min="11" max="11" width="11.625" style="2" customWidth="1"/>
    <col min="12" max="13" width="12.125" style="2" customWidth="1"/>
    <col min="14" max="14" width="10.875" style="2" customWidth="1"/>
    <col min="15" max="17" width="10.625" style="2" hidden="1" customWidth="1"/>
    <col min="18" max="19" width="9.125" style="2" hidden="1" customWidth="1"/>
    <col min="20" max="21" width="16.125" style="2" hidden="1" customWidth="1"/>
    <col min="22" max="44" width="9.125" style="2" hidden="1" customWidth="1"/>
    <col min="45" max="45" width="1.75390625" style="2" customWidth="1"/>
    <col min="46" max="46" width="1.875" style="2" customWidth="1"/>
    <col min="47" max="16384" width="9.125" style="2" customWidth="1"/>
  </cols>
  <sheetData>
    <row r="1" ht="12.75"/>
    <row r="2" ht="15.75">
      <c r="L2" s="106" t="s">
        <v>456</v>
      </c>
    </row>
    <row r="3" spans="1:45" ht="15.75">
      <c r="A3" s="3"/>
      <c r="B3" s="4"/>
      <c r="C3" s="5"/>
      <c r="D3" s="6"/>
      <c r="E3" s="3"/>
      <c r="F3" s="7"/>
      <c r="G3" s="7"/>
      <c r="H3" s="7"/>
      <c r="I3" s="7"/>
      <c r="J3" s="7"/>
      <c r="K3" s="7"/>
      <c r="L3" s="105" t="s">
        <v>457</v>
      </c>
      <c r="M3" s="7"/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/>
    </row>
    <row r="4" spans="2:45" ht="12.75">
      <c r="B4" s="10"/>
      <c r="C4" s="10"/>
      <c r="D4" s="10"/>
      <c r="I4" s="11"/>
      <c r="J4" s="1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1:45" ht="12.75">
      <c r="A5" s="86" t="s">
        <v>451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9"/>
    </row>
    <row r="6" spans="1:45" ht="12.75">
      <c r="A6" s="100" t="s">
        <v>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9"/>
    </row>
    <row r="7" spans="1:45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9"/>
    </row>
    <row r="8" spans="1:45" ht="15.75">
      <c r="A8" s="87" t="s">
        <v>452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9"/>
    </row>
    <row r="9" spans="1:45" ht="12.75">
      <c r="A9" s="101" t="s">
        <v>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9"/>
    </row>
    <row r="10" spans="1:45" ht="12.75">
      <c r="A10" s="86" t="s">
        <v>455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9"/>
    </row>
    <row r="11" spans="1:45" ht="12.75">
      <c r="A11" s="102" t="s">
        <v>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"/>
    </row>
    <row r="12" spans="1:45" ht="12.75">
      <c r="A12" s="13"/>
      <c r="B12" s="14"/>
      <c r="C12" s="15"/>
      <c r="D12" s="16"/>
      <c r="E12" s="16"/>
      <c r="F12" s="16"/>
      <c r="G12" s="16"/>
      <c r="H12" s="16"/>
      <c r="I12" s="16"/>
      <c r="J12" s="1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9"/>
    </row>
    <row r="13" spans="1:45" ht="12.75">
      <c r="A13" s="17"/>
      <c r="B13" s="18"/>
      <c r="C13" s="19"/>
      <c r="D13" s="16"/>
      <c r="E13" s="16"/>
      <c r="F13" s="16"/>
      <c r="G13" s="16"/>
      <c r="H13" s="16"/>
      <c r="I13" s="18"/>
      <c r="J13" s="1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9"/>
    </row>
    <row r="14" spans="1:45" ht="12.75">
      <c r="A14" s="17"/>
      <c r="C14" s="2"/>
      <c r="D14" s="20"/>
      <c r="E14" s="20"/>
      <c r="F14" s="18" t="s">
        <v>2</v>
      </c>
      <c r="G14" s="18"/>
      <c r="H14" s="18"/>
      <c r="I14" s="18"/>
      <c r="J14" s="18"/>
      <c r="K14" s="103">
        <f>210967/1000</f>
        <v>210.967</v>
      </c>
      <c r="L14" s="103"/>
      <c r="M14" s="21" t="s">
        <v>7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9"/>
    </row>
    <row r="15" spans="1:45" ht="12.75">
      <c r="A15" s="17"/>
      <c r="C15" s="2"/>
      <c r="D15" s="20"/>
      <c r="E15" s="20"/>
      <c r="F15" s="18" t="s">
        <v>9</v>
      </c>
      <c r="G15" s="18"/>
      <c r="H15" s="18"/>
      <c r="I15" s="18"/>
      <c r="J15" s="18"/>
      <c r="K15" s="104">
        <v>302.94</v>
      </c>
      <c r="L15" s="104"/>
      <c r="M15" s="22" t="s">
        <v>8</v>
      </c>
      <c r="N15" s="2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9"/>
    </row>
    <row r="16" spans="1:45" ht="12.75">
      <c r="A16" s="17"/>
      <c r="C16" s="24"/>
      <c r="D16" s="20"/>
      <c r="E16" s="20"/>
      <c r="F16" s="18" t="s">
        <v>6</v>
      </c>
      <c r="G16" s="18"/>
      <c r="H16" s="18"/>
      <c r="I16" s="18"/>
      <c r="J16" s="18"/>
      <c r="K16" s="103">
        <f>56527/1000</f>
        <v>56.527</v>
      </c>
      <c r="L16" s="103"/>
      <c r="M16" s="22" t="s">
        <v>7</v>
      </c>
      <c r="N16" s="2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9"/>
    </row>
    <row r="17" spans="1:45" ht="12.75">
      <c r="A17" s="17"/>
      <c r="C17" s="18"/>
      <c r="D17" s="18"/>
      <c r="E17" s="18"/>
      <c r="F17" s="18" t="s">
        <v>453</v>
      </c>
      <c r="G17" s="18"/>
      <c r="H17" s="18"/>
      <c r="I17" s="18"/>
      <c r="J17" s="1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9"/>
    </row>
    <row r="18" spans="1:45" s="25" customFormat="1" ht="12.75">
      <c r="A18" s="17"/>
      <c r="B18" s="14"/>
      <c r="C18" s="15"/>
      <c r="D18" s="16"/>
      <c r="E18" s="16"/>
      <c r="F18" s="16"/>
      <c r="G18" s="16"/>
      <c r="H18" s="16"/>
      <c r="I18" s="16"/>
      <c r="J18" s="16"/>
      <c r="K18" s="2"/>
      <c r="L18" s="2"/>
      <c r="M18" s="2"/>
      <c r="N18" s="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9"/>
    </row>
    <row r="19" spans="1:45" s="28" customFormat="1" ht="12.75">
      <c r="A19" s="95" t="s">
        <v>3</v>
      </c>
      <c r="B19" s="95" t="s">
        <v>11</v>
      </c>
      <c r="C19" s="95" t="s">
        <v>14</v>
      </c>
      <c r="D19" s="92" t="s">
        <v>12</v>
      </c>
      <c r="E19" s="93"/>
      <c r="F19" s="94"/>
      <c r="G19" s="92" t="s">
        <v>13</v>
      </c>
      <c r="H19" s="93"/>
      <c r="I19" s="94"/>
      <c r="J19" s="98" t="s">
        <v>4</v>
      </c>
      <c r="K19" s="99"/>
      <c r="L19" s="90" t="s">
        <v>19</v>
      </c>
      <c r="M19" s="90"/>
      <c r="N19" s="90"/>
      <c r="O19" s="2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9"/>
    </row>
    <row r="20" spans="1:47" s="30" customFormat="1" ht="12.75">
      <c r="A20" s="96"/>
      <c r="B20" s="96"/>
      <c r="C20" s="96"/>
      <c r="D20" s="88" t="s">
        <v>10</v>
      </c>
      <c r="E20" s="26" t="s">
        <v>18</v>
      </c>
      <c r="F20" s="26" t="s">
        <v>15</v>
      </c>
      <c r="G20" s="88" t="s">
        <v>10</v>
      </c>
      <c r="H20" s="26" t="s">
        <v>18</v>
      </c>
      <c r="I20" s="26" t="s">
        <v>15</v>
      </c>
      <c r="J20" s="26" t="s">
        <v>18</v>
      </c>
      <c r="K20" s="26" t="s">
        <v>15</v>
      </c>
      <c r="L20" s="90" t="s">
        <v>10</v>
      </c>
      <c r="M20" s="26" t="s">
        <v>18</v>
      </c>
      <c r="N20" s="26" t="s">
        <v>15</v>
      </c>
      <c r="O20" s="2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9"/>
      <c r="AT20" s="29"/>
      <c r="AU20" s="29"/>
    </row>
    <row r="21" spans="1:47" ht="12.75">
      <c r="A21" s="97"/>
      <c r="B21" s="97"/>
      <c r="C21" s="97"/>
      <c r="D21" s="89"/>
      <c r="E21" s="31" t="s">
        <v>17</v>
      </c>
      <c r="F21" s="26" t="s">
        <v>16</v>
      </c>
      <c r="G21" s="89"/>
      <c r="H21" s="31" t="s">
        <v>17</v>
      </c>
      <c r="I21" s="26" t="s">
        <v>16</v>
      </c>
      <c r="J21" s="31" t="s">
        <v>17</v>
      </c>
      <c r="K21" s="26" t="s">
        <v>16</v>
      </c>
      <c r="L21" s="91"/>
      <c r="M21" s="31" t="s">
        <v>17</v>
      </c>
      <c r="N21" s="26" t="s">
        <v>16</v>
      </c>
      <c r="O21" s="32" t="s">
        <v>26</v>
      </c>
      <c r="P21" s="8"/>
      <c r="Q21" s="33" t="s">
        <v>21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 t="s">
        <v>22</v>
      </c>
      <c r="AF21" s="8" t="s">
        <v>23</v>
      </c>
      <c r="AG21" s="8" t="s">
        <v>24</v>
      </c>
      <c r="AH21" s="8" t="s">
        <v>25</v>
      </c>
      <c r="AI21" s="8" t="s">
        <v>27</v>
      </c>
      <c r="AJ21" s="8" t="s">
        <v>28</v>
      </c>
      <c r="AK21" s="8" t="s">
        <v>29</v>
      </c>
      <c r="AL21" s="8" t="s">
        <v>30</v>
      </c>
      <c r="AM21" s="8" t="s">
        <v>31</v>
      </c>
      <c r="AN21" s="8" t="s">
        <v>32</v>
      </c>
      <c r="AO21" s="34"/>
      <c r="AP21" s="34"/>
      <c r="AQ21" s="34"/>
      <c r="AR21" s="34"/>
      <c r="AS21" s="35"/>
      <c r="AT21" s="35"/>
      <c r="AU21" s="35"/>
    </row>
    <row r="22" spans="1:47" ht="12.75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7">
        <v>12</v>
      </c>
      <c r="M22" s="37">
        <v>13</v>
      </c>
      <c r="N22" s="37">
        <v>14</v>
      </c>
      <c r="O22" s="38"/>
      <c r="P22" s="36"/>
      <c r="Q22" s="38"/>
      <c r="R22" s="38"/>
      <c r="S22" s="38"/>
      <c r="T22" s="36"/>
      <c r="U22" s="36"/>
      <c r="V22" s="38"/>
      <c r="W22" s="38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9"/>
      <c r="AJ22" s="39"/>
      <c r="AK22" s="39"/>
      <c r="AL22" s="39"/>
      <c r="AM22" s="36"/>
      <c r="AN22" s="39"/>
      <c r="AO22" s="40"/>
      <c r="AP22" s="40"/>
      <c r="AQ22" s="40"/>
      <c r="AR22" s="40"/>
      <c r="AS22" s="41"/>
      <c r="AT22" s="41"/>
      <c r="AU22" s="41"/>
    </row>
    <row r="23" spans="1:45" ht="21" customHeight="1">
      <c r="A23" s="85" t="s">
        <v>33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9"/>
    </row>
    <row r="24" spans="1:45" ht="153">
      <c r="A24" s="54">
        <v>1</v>
      </c>
      <c r="B24" s="55" t="s">
        <v>34</v>
      </c>
      <c r="C24" s="56">
        <v>0.2</v>
      </c>
      <c r="D24" s="57">
        <v>147.97</v>
      </c>
      <c r="E24" s="57">
        <v>120.63</v>
      </c>
      <c r="F24" s="57" t="s">
        <v>35</v>
      </c>
      <c r="G24" s="57">
        <v>30</v>
      </c>
      <c r="H24" s="57">
        <v>25</v>
      </c>
      <c r="I24" s="57" t="s">
        <v>36</v>
      </c>
      <c r="J24" s="57" t="s">
        <v>37</v>
      </c>
      <c r="K24" s="58" t="s">
        <v>38</v>
      </c>
      <c r="L24" s="57">
        <v>555</v>
      </c>
      <c r="M24" s="57">
        <v>510</v>
      </c>
      <c r="N24" s="57" t="s">
        <v>39</v>
      </c>
      <c r="O24" s="59">
        <f>25+1</f>
        <v>26</v>
      </c>
      <c r="P24" s="60" t="s">
        <v>40</v>
      </c>
      <c r="Q24" s="59">
        <f>510+20</f>
        <v>530</v>
      </c>
      <c r="R24" s="59">
        <v>30</v>
      </c>
      <c r="S24" s="59">
        <v>555</v>
      </c>
      <c r="T24" s="60" t="s">
        <v>41</v>
      </c>
      <c r="U24" s="60" t="s">
        <v>42</v>
      </c>
      <c r="V24" s="59">
        <v>562</v>
      </c>
      <c r="W24" s="59">
        <v>286</v>
      </c>
      <c r="X24" s="60">
        <v>1403</v>
      </c>
      <c r="Y24" s="60">
        <v>31</v>
      </c>
      <c r="Z24" s="60">
        <v>16</v>
      </c>
      <c r="AA24" s="60">
        <v>118</v>
      </c>
      <c r="AB24" s="60">
        <v>63</v>
      </c>
      <c r="AC24" s="60" t="s">
        <v>43</v>
      </c>
      <c r="AD24" s="60" t="s">
        <v>43</v>
      </c>
      <c r="AE24" s="61">
        <v>510</v>
      </c>
      <c r="AF24" s="61">
        <v>45</v>
      </c>
      <c r="AG24" s="61">
        <v>20</v>
      </c>
      <c r="AH24" s="61"/>
      <c r="AI24" s="59">
        <v>25</v>
      </c>
      <c r="AJ24" s="59">
        <v>5</v>
      </c>
      <c r="AK24" s="59">
        <v>1</v>
      </c>
      <c r="AL24" s="59"/>
      <c r="AM24" s="59">
        <v>555</v>
      </c>
      <c r="AN24" s="59">
        <v>30</v>
      </c>
      <c r="AO24" s="62">
        <v>21.15</v>
      </c>
      <c r="AP24" s="62">
        <v>8.258</v>
      </c>
      <c r="AQ24" s="62">
        <v>20.222</v>
      </c>
      <c r="AR24" s="62">
        <v>5.845</v>
      </c>
      <c r="AS24" s="9"/>
    </row>
    <row r="25" spans="1:45" ht="114.75">
      <c r="A25" s="54">
        <v>2</v>
      </c>
      <c r="B25" s="55" t="s">
        <v>44</v>
      </c>
      <c r="C25" s="56">
        <v>0.673</v>
      </c>
      <c r="D25" s="57">
        <v>81.12</v>
      </c>
      <c r="E25" s="57">
        <v>81.12</v>
      </c>
      <c r="F25" s="57"/>
      <c r="G25" s="57">
        <v>55</v>
      </c>
      <c r="H25" s="57">
        <v>55</v>
      </c>
      <c r="I25" s="57"/>
      <c r="J25" s="57" t="s">
        <v>45</v>
      </c>
      <c r="K25" s="58"/>
      <c r="L25" s="57">
        <v>1155</v>
      </c>
      <c r="M25" s="57">
        <v>1155</v>
      </c>
      <c r="N25" s="57"/>
      <c r="O25" s="59">
        <f>55+0</f>
        <v>55</v>
      </c>
      <c r="P25" s="60" t="s">
        <v>40</v>
      </c>
      <c r="Q25" s="59">
        <f>1155+0</f>
        <v>1155</v>
      </c>
      <c r="R25" s="59">
        <v>55</v>
      </c>
      <c r="S25" s="59">
        <v>1155</v>
      </c>
      <c r="T25" s="60" t="s">
        <v>46</v>
      </c>
      <c r="U25" s="60" t="s">
        <v>47</v>
      </c>
      <c r="V25" s="59">
        <v>889</v>
      </c>
      <c r="W25" s="59">
        <v>578</v>
      </c>
      <c r="X25" s="60">
        <v>2622</v>
      </c>
      <c r="Y25" s="60">
        <v>42</v>
      </c>
      <c r="Z25" s="60">
        <v>28</v>
      </c>
      <c r="AA25" s="60">
        <v>77</v>
      </c>
      <c r="AB25" s="60">
        <v>50</v>
      </c>
      <c r="AC25" s="60" t="s">
        <v>43</v>
      </c>
      <c r="AD25" s="60" t="s">
        <v>43</v>
      </c>
      <c r="AE25" s="61">
        <v>1155</v>
      </c>
      <c r="AF25" s="61"/>
      <c r="AG25" s="61"/>
      <c r="AH25" s="61"/>
      <c r="AI25" s="59">
        <v>55</v>
      </c>
      <c r="AJ25" s="59"/>
      <c r="AK25" s="59"/>
      <c r="AL25" s="59"/>
      <c r="AM25" s="59">
        <v>1155</v>
      </c>
      <c r="AN25" s="59">
        <v>55</v>
      </c>
      <c r="AO25" s="62">
        <v>21.15</v>
      </c>
      <c r="AP25" s="62" t="s">
        <v>20</v>
      </c>
      <c r="AQ25" s="62" t="s">
        <v>20</v>
      </c>
      <c r="AR25" s="62">
        <v>5.85</v>
      </c>
      <c r="AS25" s="9"/>
    </row>
    <row r="26" spans="1:45" ht="127.5">
      <c r="A26" s="54">
        <v>3</v>
      </c>
      <c r="B26" s="55" t="s">
        <v>48</v>
      </c>
      <c r="C26" s="56">
        <v>0.09</v>
      </c>
      <c r="D26" s="57">
        <v>92.9</v>
      </c>
      <c r="E26" s="57">
        <v>88.84</v>
      </c>
      <c r="F26" s="57" t="s">
        <v>49</v>
      </c>
      <c r="G26" s="57">
        <v>8</v>
      </c>
      <c r="H26" s="57">
        <v>8</v>
      </c>
      <c r="I26" s="57"/>
      <c r="J26" s="57">
        <v>21.15</v>
      </c>
      <c r="K26" s="58" t="s">
        <v>50</v>
      </c>
      <c r="L26" s="57">
        <v>173</v>
      </c>
      <c r="M26" s="57">
        <v>169</v>
      </c>
      <c r="N26" s="57" t="s">
        <v>51</v>
      </c>
      <c r="O26" s="59">
        <f>8+0</f>
        <v>8</v>
      </c>
      <c r="P26" s="60" t="s">
        <v>40</v>
      </c>
      <c r="Q26" s="59">
        <f>169+3</f>
        <v>172</v>
      </c>
      <c r="R26" s="59">
        <v>8</v>
      </c>
      <c r="S26" s="59">
        <v>173</v>
      </c>
      <c r="T26" s="60" t="s">
        <v>52</v>
      </c>
      <c r="U26" s="60" t="s">
        <v>53</v>
      </c>
      <c r="V26" s="59">
        <v>138</v>
      </c>
      <c r="W26" s="59">
        <v>117</v>
      </c>
      <c r="X26" s="60">
        <v>428</v>
      </c>
      <c r="Y26" s="60">
        <v>6</v>
      </c>
      <c r="Z26" s="60">
        <v>5</v>
      </c>
      <c r="AA26" s="60">
        <v>80</v>
      </c>
      <c r="AB26" s="60">
        <v>68</v>
      </c>
      <c r="AC26" s="60" t="s">
        <v>43</v>
      </c>
      <c r="AD26" s="60" t="s">
        <v>43</v>
      </c>
      <c r="AE26" s="61">
        <v>169</v>
      </c>
      <c r="AF26" s="61">
        <v>4</v>
      </c>
      <c r="AG26" s="61">
        <v>3</v>
      </c>
      <c r="AH26" s="61"/>
      <c r="AI26" s="59">
        <v>8</v>
      </c>
      <c r="AJ26" s="59"/>
      <c r="AK26" s="59"/>
      <c r="AL26" s="59"/>
      <c r="AM26" s="59">
        <v>173</v>
      </c>
      <c r="AN26" s="59">
        <v>8</v>
      </c>
      <c r="AO26" s="62">
        <v>21.15</v>
      </c>
      <c r="AP26" s="62">
        <v>9.773</v>
      </c>
      <c r="AQ26" s="62">
        <v>20.188</v>
      </c>
      <c r="AR26" s="62" t="s">
        <v>20</v>
      </c>
      <c r="AS26" s="9"/>
    </row>
    <row r="27" spans="1:45" ht="127.5">
      <c r="A27" s="54">
        <v>4</v>
      </c>
      <c r="B27" s="55" t="s">
        <v>54</v>
      </c>
      <c r="C27" s="56" t="s">
        <v>55</v>
      </c>
      <c r="D27" s="57">
        <v>29.41</v>
      </c>
      <c r="E27" s="57">
        <v>29.41</v>
      </c>
      <c r="F27" s="57"/>
      <c r="G27" s="57">
        <v>3</v>
      </c>
      <c r="H27" s="57">
        <v>3</v>
      </c>
      <c r="I27" s="57"/>
      <c r="J27" s="57" t="s">
        <v>45</v>
      </c>
      <c r="K27" s="58"/>
      <c r="L27" s="57">
        <v>60</v>
      </c>
      <c r="M27" s="57">
        <v>60</v>
      </c>
      <c r="N27" s="57"/>
      <c r="O27" s="59">
        <f>3+0</f>
        <v>3</v>
      </c>
      <c r="P27" s="60" t="s">
        <v>40</v>
      </c>
      <c r="Q27" s="59">
        <f>60+0</f>
        <v>60</v>
      </c>
      <c r="R27" s="59">
        <v>3</v>
      </c>
      <c r="S27" s="59">
        <v>60</v>
      </c>
      <c r="T27" s="60" t="s">
        <v>52</v>
      </c>
      <c r="U27" s="60" t="s">
        <v>53</v>
      </c>
      <c r="V27" s="59">
        <v>48</v>
      </c>
      <c r="W27" s="59">
        <v>41</v>
      </c>
      <c r="X27" s="60">
        <v>149</v>
      </c>
      <c r="Y27" s="60">
        <v>2</v>
      </c>
      <c r="Z27" s="60">
        <v>2</v>
      </c>
      <c r="AA27" s="60">
        <v>80</v>
      </c>
      <c r="AB27" s="60">
        <v>68</v>
      </c>
      <c r="AC27" s="60" t="s">
        <v>43</v>
      </c>
      <c r="AD27" s="60" t="s">
        <v>43</v>
      </c>
      <c r="AE27" s="61">
        <v>60</v>
      </c>
      <c r="AF27" s="61"/>
      <c r="AG27" s="61"/>
      <c r="AH27" s="61"/>
      <c r="AI27" s="59">
        <v>3</v>
      </c>
      <c r="AJ27" s="59"/>
      <c r="AK27" s="59"/>
      <c r="AL27" s="59"/>
      <c r="AM27" s="59">
        <v>60</v>
      </c>
      <c r="AN27" s="59">
        <v>3</v>
      </c>
      <c r="AO27" s="62">
        <v>21.15</v>
      </c>
      <c r="AP27" s="62" t="s">
        <v>20</v>
      </c>
      <c r="AQ27" s="62" t="s">
        <v>20</v>
      </c>
      <c r="AR27" s="62">
        <v>5.85</v>
      </c>
      <c r="AS27" s="9"/>
    </row>
    <row r="28" spans="1:45" ht="140.25">
      <c r="A28" s="54">
        <v>5</v>
      </c>
      <c r="B28" s="55" t="s">
        <v>56</v>
      </c>
      <c r="C28" s="56">
        <v>1</v>
      </c>
      <c r="D28" s="57">
        <v>42.98</v>
      </c>
      <c r="E28" s="57"/>
      <c r="F28" s="57">
        <v>42.98</v>
      </c>
      <c r="G28" s="57">
        <v>43</v>
      </c>
      <c r="H28" s="57"/>
      <c r="I28" s="57">
        <v>43</v>
      </c>
      <c r="J28" s="57"/>
      <c r="K28" s="58">
        <v>12.15</v>
      </c>
      <c r="L28" s="57">
        <v>522</v>
      </c>
      <c r="M28" s="57"/>
      <c r="N28" s="57">
        <v>522</v>
      </c>
      <c r="O28" s="59">
        <f>0+0</f>
        <v>0</v>
      </c>
      <c r="P28" s="60" t="s">
        <v>40</v>
      </c>
      <c r="Q28" s="59">
        <f>0+0</f>
        <v>0</v>
      </c>
      <c r="R28" s="59">
        <v>43</v>
      </c>
      <c r="S28" s="59">
        <v>522</v>
      </c>
      <c r="T28" s="60" t="s">
        <v>57</v>
      </c>
      <c r="U28" s="60" t="s">
        <v>58</v>
      </c>
      <c r="V28" s="59"/>
      <c r="W28" s="59"/>
      <c r="X28" s="60">
        <v>522</v>
      </c>
      <c r="Y28" s="60"/>
      <c r="Z28" s="60"/>
      <c r="AA28" s="60">
        <v>0</v>
      </c>
      <c r="AB28" s="60">
        <v>0</v>
      </c>
      <c r="AC28" s="60" t="s">
        <v>43</v>
      </c>
      <c r="AD28" s="60" t="s">
        <v>43</v>
      </c>
      <c r="AE28" s="61"/>
      <c r="AF28" s="61">
        <v>522</v>
      </c>
      <c r="AG28" s="61"/>
      <c r="AH28" s="61"/>
      <c r="AI28" s="59"/>
      <c r="AJ28" s="59">
        <v>43</v>
      </c>
      <c r="AK28" s="59"/>
      <c r="AL28" s="59"/>
      <c r="AM28" s="59">
        <v>522</v>
      </c>
      <c r="AN28" s="59">
        <v>43</v>
      </c>
      <c r="AO28" s="62" t="s">
        <v>20</v>
      </c>
      <c r="AP28" s="62">
        <v>12.15</v>
      </c>
      <c r="AQ28" s="62" t="s">
        <v>20</v>
      </c>
      <c r="AR28" s="62" t="s">
        <v>20</v>
      </c>
      <c r="AS28" s="9"/>
    </row>
    <row r="29" spans="1:45" ht="153">
      <c r="A29" s="54">
        <v>6</v>
      </c>
      <c r="B29" s="55" t="s">
        <v>59</v>
      </c>
      <c r="C29" s="56">
        <v>1</v>
      </c>
      <c r="D29" s="57">
        <v>11.42</v>
      </c>
      <c r="E29" s="57"/>
      <c r="F29" s="57">
        <v>11.42</v>
      </c>
      <c r="G29" s="57">
        <v>11</v>
      </c>
      <c r="H29" s="57"/>
      <c r="I29" s="57">
        <v>11</v>
      </c>
      <c r="J29" s="57"/>
      <c r="K29" s="58">
        <v>10.412</v>
      </c>
      <c r="L29" s="57">
        <v>119</v>
      </c>
      <c r="M29" s="57"/>
      <c r="N29" s="57">
        <v>119</v>
      </c>
      <c r="O29" s="59">
        <f>0+0</f>
        <v>0</v>
      </c>
      <c r="P29" s="60" t="s">
        <v>40</v>
      </c>
      <c r="Q29" s="59">
        <f>0+0</f>
        <v>0</v>
      </c>
      <c r="R29" s="59">
        <v>11</v>
      </c>
      <c r="S29" s="59">
        <v>119</v>
      </c>
      <c r="T29" s="60" t="s">
        <v>57</v>
      </c>
      <c r="U29" s="60" t="s">
        <v>58</v>
      </c>
      <c r="V29" s="59"/>
      <c r="W29" s="59"/>
      <c r="X29" s="60">
        <v>119</v>
      </c>
      <c r="Y29" s="60"/>
      <c r="Z29" s="60"/>
      <c r="AA29" s="60">
        <v>0</v>
      </c>
      <c r="AB29" s="60">
        <v>0</v>
      </c>
      <c r="AC29" s="60" t="s">
        <v>43</v>
      </c>
      <c r="AD29" s="60" t="s">
        <v>43</v>
      </c>
      <c r="AE29" s="61"/>
      <c r="AF29" s="61">
        <v>119</v>
      </c>
      <c r="AG29" s="61"/>
      <c r="AH29" s="61"/>
      <c r="AI29" s="59"/>
      <c r="AJ29" s="59">
        <v>11</v>
      </c>
      <c r="AK29" s="59"/>
      <c r="AL29" s="59"/>
      <c r="AM29" s="59">
        <v>119</v>
      </c>
      <c r="AN29" s="59">
        <v>11</v>
      </c>
      <c r="AO29" s="62" t="s">
        <v>20</v>
      </c>
      <c r="AP29" s="62">
        <v>10.412</v>
      </c>
      <c r="AQ29" s="62" t="s">
        <v>20</v>
      </c>
      <c r="AR29" s="62" t="s">
        <v>20</v>
      </c>
      <c r="AS29" s="9"/>
    </row>
    <row r="30" spans="1:45" ht="12.75">
      <c r="A30" s="75" t="s">
        <v>60</v>
      </c>
      <c r="B30" s="76"/>
      <c r="C30" s="76"/>
      <c r="D30" s="76"/>
      <c r="E30" s="76"/>
      <c r="F30" s="76"/>
      <c r="G30" s="63">
        <v>283</v>
      </c>
      <c r="H30" s="63"/>
      <c r="I30" s="63"/>
      <c r="J30" s="63"/>
      <c r="K30" s="64"/>
      <c r="L30" s="63">
        <v>5243</v>
      </c>
      <c r="M30" s="63"/>
      <c r="N30" s="63"/>
      <c r="O30" s="65" t="s">
        <v>61</v>
      </c>
      <c r="P30" s="66" t="s">
        <v>61</v>
      </c>
      <c r="Q30" s="65" t="s">
        <v>61</v>
      </c>
      <c r="R30" s="65" t="s">
        <v>61</v>
      </c>
      <c r="S30" s="65" t="s">
        <v>61</v>
      </c>
      <c r="T30" s="66" t="s">
        <v>61</v>
      </c>
      <c r="U30" s="66" t="s">
        <v>61</v>
      </c>
      <c r="V30" s="65" t="s">
        <v>61</v>
      </c>
      <c r="W30" s="65" t="s">
        <v>61</v>
      </c>
      <c r="X30" s="66" t="s">
        <v>61</v>
      </c>
      <c r="Y30" s="66" t="s">
        <v>61</v>
      </c>
      <c r="Z30" s="66" t="s">
        <v>61</v>
      </c>
      <c r="AA30" s="66" t="s">
        <v>61</v>
      </c>
      <c r="AB30" s="66" t="s">
        <v>61</v>
      </c>
      <c r="AC30" s="66" t="s">
        <v>61</v>
      </c>
      <c r="AD30" s="66" t="s">
        <v>61</v>
      </c>
      <c r="AE30" s="67" t="s">
        <v>61</v>
      </c>
      <c r="AF30" s="67" t="s">
        <v>61</v>
      </c>
      <c r="AG30" s="67" t="s">
        <v>61</v>
      </c>
      <c r="AH30" s="67" t="s">
        <v>61</v>
      </c>
      <c r="AI30" s="65" t="s">
        <v>61</v>
      </c>
      <c r="AJ30" s="65" t="s">
        <v>61</v>
      </c>
      <c r="AK30" s="65" t="s">
        <v>61</v>
      </c>
      <c r="AL30" s="65" t="s">
        <v>61</v>
      </c>
      <c r="AM30" s="65"/>
      <c r="AN30" s="65"/>
      <c r="AO30" s="68" t="s">
        <v>61</v>
      </c>
      <c r="AP30" s="68" t="s">
        <v>61</v>
      </c>
      <c r="AQ30" s="68" t="s">
        <v>61</v>
      </c>
      <c r="AR30" s="68" t="s">
        <v>61</v>
      </c>
      <c r="AS30" s="9"/>
    </row>
    <row r="31" spans="1:45" ht="21" customHeight="1">
      <c r="A31" s="83" t="s">
        <v>62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9"/>
    </row>
    <row r="32" spans="1:45" ht="17.25" customHeight="1">
      <c r="A32" s="81" t="s">
        <v>63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9"/>
    </row>
    <row r="33" spans="1:45" ht="153">
      <c r="A33" s="54">
        <v>7</v>
      </c>
      <c r="B33" s="55" t="s">
        <v>64</v>
      </c>
      <c r="C33" s="56">
        <v>0.64</v>
      </c>
      <c r="D33" s="57">
        <v>647.9</v>
      </c>
      <c r="E33" s="57" t="s">
        <v>65</v>
      </c>
      <c r="F33" s="57" t="s">
        <v>66</v>
      </c>
      <c r="G33" s="57">
        <v>415</v>
      </c>
      <c r="H33" s="57" t="s">
        <v>67</v>
      </c>
      <c r="I33" s="57" t="s">
        <v>36</v>
      </c>
      <c r="J33" s="57" t="s">
        <v>68</v>
      </c>
      <c r="K33" s="58" t="s">
        <v>69</v>
      </c>
      <c r="L33" s="57">
        <v>3757</v>
      </c>
      <c r="M33" s="57" t="s">
        <v>70</v>
      </c>
      <c r="N33" s="57" t="s">
        <v>71</v>
      </c>
      <c r="O33" s="59">
        <f>144+1</f>
        <v>145</v>
      </c>
      <c r="P33" s="60" t="s">
        <v>40</v>
      </c>
      <c r="Q33" s="59">
        <f>3052+26</f>
        <v>3078</v>
      </c>
      <c r="R33" s="59">
        <v>415</v>
      </c>
      <c r="S33" s="59">
        <v>3757</v>
      </c>
      <c r="T33" s="60" t="s">
        <v>52</v>
      </c>
      <c r="U33" s="60" t="s">
        <v>47</v>
      </c>
      <c r="V33" s="59">
        <v>2462</v>
      </c>
      <c r="W33" s="59">
        <v>1539</v>
      </c>
      <c r="X33" s="60">
        <v>7758</v>
      </c>
      <c r="Y33" s="60">
        <v>116</v>
      </c>
      <c r="Z33" s="60">
        <v>73</v>
      </c>
      <c r="AA33" s="60">
        <v>80</v>
      </c>
      <c r="AB33" s="60">
        <v>50</v>
      </c>
      <c r="AC33" s="60" t="s">
        <v>43</v>
      </c>
      <c r="AD33" s="60" t="s">
        <v>43</v>
      </c>
      <c r="AE33" s="61">
        <v>3052</v>
      </c>
      <c r="AF33" s="61">
        <v>40</v>
      </c>
      <c r="AG33" s="61">
        <v>26</v>
      </c>
      <c r="AH33" s="61">
        <v>665</v>
      </c>
      <c r="AI33" s="59">
        <v>144</v>
      </c>
      <c r="AJ33" s="59">
        <v>5</v>
      </c>
      <c r="AK33" s="59">
        <v>1</v>
      </c>
      <c r="AL33" s="59">
        <v>266</v>
      </c>
      <c r="AM33" s="59">
        <v>3757</v>
      </c>
      <c r="AN33" s="59">
        <v>415</v>
      </c>
      <c r="AO33" s="62">
        <v>21.15</v>
      </c>
      <c r="AP33" s="62">
        <v>8.922</v>
      </c>
      <c r="AQ33" s="62">
        <v>20.195</v>
      </c>
      <c r="AR33" s="62">
        <v>2.5</v>
      </c>
      <c r="AS33" s="9"/>
    </row>
    <row r="34" spans="1:45" ht="89.25">
      <c r="A34" s="54">
        <v>8</v>
      </c>
      <c r="B34" s="55" t="s">
        <v>72</v>
      </c>
      <c r="C34" s="56">
        <v>0.0062</v>
      </c>
      <c r="D34" s="57">
        <v>7522.35</v>
      </c>
      <c r="E34" s="57" t="s">
        <v>73</v>
      </c>
      <c r="F34" s="57"/>
      <c r="G34" s="57">
        <v>47</v>
      </c>
      <c r="H34" s="57" t="s">
        <v>74</v>
      </c>
      <c r="I34" s="57"/>
      <c r="J34" s="57" t="s">
        <v>45</v>
      </c>
      <c r="K34" s="58"/>
      <c r="L34" s="57">
        <v>273</v>
      </c>
      <c r="M34" s="57" t="s">
        <v>75</v>
      </c>
      <c r="N34" s="57"/>
      <c r="O34" s="59">
        <f>0+0</f>
        <v>0</v>
      </c>
      <c r="P34" s="60" t="s">
        <v>76</v>
      </c>
      <c r="Q34" s="59">
        <f>0+0</f>
        <v>0</v>
      </c>
      <c r="R34" s="59">
        <v>47</v>
      </c>
      <c r="S34" s="59">
        <v>273</v>
      </c>
      <c r="T34" s="60"/>
      <c r="U34" s="60"/>
      <c r="V34" s="59"/>
      <c r="W34" s="59"/>
      <c r="X34" s="60">
        <v>273</v>
      </c>
      <c r="Y34" s="60"/>
      <c r="Z34" s="60"/>
      <c r="AA34" s="60">
        <v>105</v>
      </c>
      <c r="AB34" s="60">
        <v>55</v>
      </c>
      <c r="AC34" s="60" t="s">
        <v>43</v>
      </c>
      <c r="AD34" s="60" t="s">
        <v>43</v>
      </c>
      <c r="AE34" s="61"/>
      <c r="AF34" s="61"/>
      <c r="AG34" s="61"/>
      <c r="AH34" s="61">
        <v>273</v>
      </c>
      <c r="AI34" s="59"/>
      <c r="AJ34" s="59"/>
      <c r="AK34" s="59"/>
      <c r="AL34" s="59">
        <v>47</v>
      </c>
      <c r="AM34" s="59">
        <v>273</v>
      </c>
      <c r="AN34" s="59">
        <v>47</v>
      </c>
      <c r="AO34" s="62">
        <v>21.15</v>
      </c>
      <c r="AP34" s="62" t="s">
        <v>20</v>
      </c>
      <c r="AQ34" s="62" t="s">
        <v>20</v>
      </c>
      <c r="AR34" s="62">
        <v>5.85</v>
      </c>
      <c r="AS34" s="9"/>
    </row>
    <row r="35" spans="1:45" ht="17.25" customHeight="1">
      <c r="A35" s="81" t="s">
        <v>77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9"/>
    </row>
    <row r="36" spans="1:45" ht="140.25">
      <c r="A36" s="54">
        <v>9</v>
      </c>
      <c r="B36" s="55" t="s">
        <v>78</v>
      </c>
      <c r="C36" s="56">
        <v>0.98</v>
      </c>
      <c r="D36" s="57">
        <v>836.88</v>
      </c>
      <c r="E36" s="57" t="s">
        <v>79</v>
      </c>
      <c r="F36" s="57" t="s">
        <v>66</v>
      </c>
      <c r="G36" s="57">
        <v>820</v>
      </c>
      <c r="H36" s="57" t="s">
        <v>80</v>
      </c>
      <c r="I36" s="57" t="s">
        <v>81</v>
      </c>
      <c r="J36" s="57" t="s">
        <v>82</v>
      </c>
      <c r="K36" s="58" t="s">
        <v>69</v>
      </c>
      <c r="L36" s="57">
        <v>10213</v>
      </c>
      <c r="M36" s="57" t="s">
        <v>83</v>
      </c>
      <c r="N36" s="57" t="s">
        <v>84</v>
      </c>
      <c r="O36" s="59">
        <f>433+2</f>
        <v>435</v>
      </c>
      <c r="P36" s="60" t="s">
        <v>40</v>
      </c>
      <c r="Q36" s="59">
        <f>9167+41</f>
        <v>9208</v>
      </c>
      <c r="R36" s="59">
        <v>820</v>
      </c>
      <c r="S36" s="59">
        <v>10213</v>
      </c>
      <c r="T36" s="60" t="s">
        <v>52</v>
      </c>
      <c r="U36" s="60" t="s">
        <v>47</v>
      </c>
      <c r="V36" s="59">
        <v>7366</v>
      </c>
      <c r="W36" s="59">
        <v>4604</v>
      </c>
      <c r="X36" s="60">
        <v>22183</v>
      </c>
      <c r="Y36" s="60">
        <v>348</v>
      </c>
      <c r="Z36" s="60">
        <v>218</v>
      </c>
      <c r="AA36" s="60">
        <v>80</v>
      </c>
      <c r="AB36" s="60">
        <v>50</v>
      </c>
      <c r="AC36" s="60" t="s">
        <v>43</v>
      </c>
      <c r="AD36" s="60" t="s">
        <v>43</v>
      </c>
      <c r="AE36" s="61">
        <v>9167</v>
      </c>
      <c r="AF36" s="61">
        <v>62</v>
      </c>
      <c r="AG36" s="61">
        <v>41</v>
      </c>
      <c r="AH36" s="61">
        <v>984</v>
      </c>
      <c r="AI36" s="59">
        <v>433</v>
      </c>
      <c r="AJ36" s="59">
        <v>7</v>
      </c>
      <c r="AK36" s="59">
        <v>2</v>
      </c>
      <c r="AL36" s="59">
        <v>380</v>
      </c>
      <c r="AM36" s="59">
        <v>10213</v>
      </c>
      <c r="AN36" s="59">
        <v>820</v>
      </c>
      <c r="AO36" s="62">
        <v>21.15</v>
      </c>
      <c r="AP36" s="62">
        <v>8.922</v>
      </c>
      <c r="AQ36" s="62">
        <v>20.195</v>
      </c>
      <c r="AR36" s="62">
        <v>2.592</v>
      </c>
      <c r="AS36" s="9"/>
    </row>
    <row r="37" spans="1:45" ht="89.25">
      <c r="A37" s="54">
        <v>10</v>
      </c>
      <c r="B37" s="55" t="s">
        <v>85</v>
      </c>
      <c r="C37" s="56">
        <v>0.0064</v>
      </c>
      <c r="D37" s="57">
        <v>46759.01</v>
      </c>
      <c r="E37" s="57" t="s">
        <v>86</v>
      </c>
      <c r="F37" s="57"/>
      <c r="G37" s="57">
        <v>299</v>
      </c>
      <c r="H37" s="57" t="s">
        <v>87</v>
      </c>
      <c r="I37" s="57"/>
      <c r="J37" s="57" t="s">
        <v>88</v>
      </c>
      <c r="K37" s="58"/>
      <c r="L37" s="57">
        <v>557</v>
      </c>
      <c r="M37" s="57" t="s">
        <v>89</v>
      </c>
      <c r="N37" s="57"/>
      <c r="O37" s="59">
        <f>0+0</f>
        <v>0</v>
      </c>
      <c r="P37" s="60" t="s">
        <v>76</v>
      </c>
      <c r="Q37" s="59">
        <f>0+0</f>
        <v>0</v>
      </c>
      <c r="R37" s="59">
        <v>299</v>
      </c>
      <c r="S37" s="59">
        <v>557</v>
      </c>
      <c r="T37" s="60"/>
      <c r="U37" s="60"/>
      <c r="V37" s="59"/>
      <c r="W37" s="59"/>
      <c r="X37" s="60">
        <v>557</v>
      </c>
      <c r="Y37" s="60"/>
      <c r="Z37" s="60"/>
      <c r="AA37" s="60">
        <v>80</v>
      </c>
      <c r="AB37" s="60">
        <v>50</v>
      </c>
      <c r="AC37" s="60" t="s">
        <v>43</v>
      </c>
      <c r="AD37" s="60" t="s">
        <v>43</v>
      </c>
      <c r="AE37" s="61"/>
      <c r="AF37" s="61"/>
      <c r="AG37" s="61"/>
      <c r="AH37" s="61">
        <v>557</v>
      </c>
      <c r="AI37" s="59"/>
      <c r="AJ37" s="59"/>
      <c r="AK37" s="59"/>
      <c r="AL37" s="59">
        <v>299</v>
      </c>
      <c r="AM37" s="59">
        <v>557</v>
      </c>
      <c r="AN37" s="59">
        <v>299</v>
      </c>
      <c r="AO37" s="62" t="s">
        <v>20</v>
      </c>
      <c r="AP37" s="62" t="s">
        <v>20</v>
      </c>
      <c r="AQ37" s="62" t="s">
        <v>20</v>
      </c>
      <c r="AR37" s="62">
        <v>1.861</v>
      </c>
      <c r="AS37" s="9"/>
    </row>
    <row r="38" spans="1:45" ht="153">
      <c r="A38" s="54">
        <v>11</v>
      </c>
      <c r="B38" s="55" t="s">
        <v>90</v>
      </c>
      <c r="C38" s="56">
        <v>0.38</v>
      </c>
      <c r="D38" s="57">
        <v>724.97</v>
      </c>
      <c r="E38" s="57" t="s">
        <v>91</v>
      </c>
      <c r="F38" s="57" t="s">
        <v>66</v>
      </c>
      <c r="G38" s="57">
        <v>275</v>
      </c>
      <c r="H38" s="57" t="s">
        <v>92</v>
      </c>
      <c r="I38" s="57" t="s">
        <v>93</v>
      </c>
      <c r="J38" s="57" t="s">
        <v>94</v>
      </c>
      <c r="K38" s="58" t="s">
        <v>69</v>
      </c>
      <c r="L38" s="57">
        <v>2456</v>
      </c>
      <c r="M38" s="57" t="s">
        <v>95</v>
      </c>
      <c r="N38" s="57" t="s">
        <v>96</v>
      </c>
      <c r="O38" s="59">
        <f>92+1</f>
        <v>93</v>
      </c>
      <c r="P38" s="60" t="s">
        <v>40</v>
      </c>
      <c r="Q38" s="59">
        <f>1946+16</f>
        <v>1962</v>
      </c>
      <c r="R38" s="59">
        <v>275</v>
      </c>
      <c r="S38" s="59">
        <v>2456</v>
      </c>
      <c r="T38" s="60" t="s">
        <v>52</v>
      </c>
      <c r="U38" s="60" t="s">
        <v>47</v>
      </c>
      <c r="V38" s="59">
        <v>1570</v>
      </c>
      <c r="W38" s="59">
        <v>981</v>
      </c>
      <c r="X38" s="60">
        <v>5007</v>
      </c>
      <c r="Y38" s="60">
        <v>74</v>
      </c>
      <c r="Z38" s="60">
        <v>47</v>
      </c>
      <c r="AA38" s="60">
        <v>80</v>
      </c>
      <c r="AB38" s="60">
        <v>50</v>
      </c>
      <c r="AC38" s="60" t="s">
        <v>43</v>
      </c>
      <c r="AD38" s="60" t="s">
        <v>43</v>
      </c>
      <c r="AE38" s="61">
        <v>1946</v>
      </c>
      <c r="AF38" s="61">
        <v>24</v>
      </c>
      <c r="AG38" s="61">
        <v>16</v>
      </c>
      <c r="AH38" s="61">
        <v>486</v>
      </c>
      <c r="AI38" s="59">
        <v>92</v>
      </c>
      <c r="AJ38" s="59">
        <v>3</v>
      </c>
      <c r="AK38" s="59">
        <v>1</v>
      </c>
      <c r="AL38" s="59">
        <v>180</v>
      </c>
      <c r="AM38" s="59">
        <v>2456</v>
      </c>
      <c r="AN38" s="59">
        <v>275</v>
      </c>
      <c r="AO38" s="62">
        <v>21.15</v>
      </c>
      <c r="AP38" s="62">
        <v>8.922</v>
      </c>
      <c r="AQ38" s="62">
        <v>20.195</v>
      </c>
      <c r="AR38" s="62">
        <v>2.688</v>
      </c>
      <c r="AS38" s="9"/>
    </row>
    <row r="39" spans="1:45" ht="89.25">
      <c r="A39" s="54">
        <v>12</v>
      </c>
      <c r="B39" s="55" t="s">
        <v>72</v>
      </c>
      <c r="C39" s="56">
        <v>0.0062</v>
      </c>
      <c r="D39" s="57">
        <v>7522.35</v>
      </c>
      <c r="E39" s="57" t="s">
        <v>73</v>
      </c>
      <c r="F39" s="57"/>
      <c r="G39" s="57">
        <v>47</v>
      </c>
      <c r="H39" s="57" t="s">
        <v>74</v>
      </c>
      <c r="I39" s="57"/>
      <c r="J39" s="57" t="s">
        <v>45</v>
      </c>
      <c r="K39" s="58"/>
      <c r="L39" s="57">
        <v>273</v>
      </c>
      <c r="M39" s="57" t="s">
        <v>75</v>
      </c>
      <c r="N39" s="57"/>
      <c r="O39" s="59">
        <f>0+0</f>
        <v>0</v>
      </c>
      <c r="P39" s="60" t="s">
        <v>76</v>
      </c>
      <c r="Q39" s="59">
        <f>0+0</f>
        <v>0</v>
      </c>
      <c r="R39" s="59">
        <v>47</v>
      </c>
      <c r="S39" s="59">
        <v>273</v>
      </c>
      <c r="T39" s="60"/>
      <c r="U39" s="60"/>
      <c r="V39" s="59"/>
      <c r="W39" s="59"/>
      <c r="X39" s="60">
        <v>273</v>
      </c>
      <c r="Y39" s="60"/>
      <c r="Z39" s="60"/>
      <c r="AA39" s="60">
        <v>105</v>
      </c>
      <c r="AB39" s="60">
        <v>55</v>
      </c>
      <c r="AC39" s="60" t="s">
        <v>43</v>
      </c>
      <c r="AD39" s="60" t="s">
        <v>43</v>
      </c>
      <c r="AE39" s="61"/>
      <c r="AF39" s="61"/>
      <c r="AG39" s="61"/>
      <c r="AH39" s="61">
        <v>273</v>
      </c>
      <c r="AI39" s="59"/>
      <c r="AJ39" s="59"/>
      <c r="AK39" s="59"/>
      <c r="AL39" s="59">
        <v>47</v>
      </c>
      <c r="AM39" s="59">
        <v>273</v>
      </c>
      <c r="AN39" s="59">
        <v>47</v>
      </c>
      <c r="AO39" s="62">
        <v>21.15</v>
      </c>
      <c r="AP39" s="62" t="s">
        <v>20</v>
      </c>
      <c r="AQ39" s="62" t="s">
        <v>20</v>
      </c>
      <c r="AR39" s="62">
        <v>5.85</v>
      </c>
      <c r="AS39" s="9"/>
    </row>
    <row r="40" spans="1:45" ht="140.25">
      <c r="A40" s="54">
        <v>13</v>
      </c>
      <c r="B40" s="55" t="s">
        <v>97</v>
      </c>
      <c r="C40" s="56">
        <v>0.674</v>
      </c>
      <c r="D40" s="57">
        <v>366.18</v>
      </c>
      <c r="E40" s="57" t="s">
        <v>98</v>
      </c>
      <c r="F40" s="57" t="s">
        <v>99</v>
      </c>
      <c r="G40" s="57">
        <v>247</v>
      </c>
      <c r="H40" s="57" t="s">
        <v>100</v>
      </c>
      <c r="I40" s="57">
        <v>1</v>
      </c>
      <c r="J40" s="57" t="s">
        <v>101</v>
      </c>
      <c r="K40" s="58" t="s">
        <v>102</v>
      </c>
      <c r="L40" s="57">
        <v>4424</v>
      </c>
      <c r="M40" s="57" t="s">
        <v>103</v>
      </c>
      <c r="N40" s="57" t="s">
        <v>104</v>
      </c>
      <c r="O40" s="59">
        <f>200+0</f>
        <v>200</v>
      </c>
      <c r="P40" s="60" t="s">
        <v>40</v>
      </c>
      <c r="Q40" s="59">
        <f>4233+3</f>
        <v>4236</v>
      </c>
      <c r="R40" s="59">
        <v>247</v>
      </c>
      <c r="S40" s="59">
        <v>4424</v>
      </c>
      <c r="T40" s="60" t="s">
        <v>105</v>
      </c>
      <c r="U40" s="60" t="s">
        <v>106</v>
      </c>
      <c r="V40" s="59">
        <v>4024</v>
      </c>
      <c r="W40" s="59">
        <v>1991</v>
      </c>
      <c r="X40" s="60">
        <v>10439</v>
      </c>
      <c r="Y40" s="60">
        <v>210</v>
      </c>
      <c r="Z40" s="60">
        <v>110</v>
      </c>
      <c r="AA40" s="60">
        <v>105</v>
      </c>
      <c r="AB40" s="60">
        <v>55</v>
      </c>
      <c r="AC40" s="60" t="s">
        <v>43</v>
      </c>
      <c r="AD40" s="60" t="s">
        <v>43</v>
      </c>
      <c r="AE40" s="61">
        <v>4233</v>
      </c>
      <c r="AF40" s="61">
        <v>6</v>
      </c>
      <c r="AG40" s="61">
        <v>3</v>
      </c>
      <c r="AH40" s="61">
        <v>185</v>
      </c>
      <c r="AI40" s="59">
        <v>200</v>
      </c>
      <c r="AJ40" s="59">
        <v>1</v>
      </c>
      <c r="AK40" s="59"/>
      <c r="AL40" s="59">
        <v>46</v>
      </c>
      <c r="AM40" s="59">
        <v>4424</v>
      </c>
      <c r="AN40" s="59">
        <v>247</v>
      </c>
      <c r="AO40" s="62">
        <v>21.15</v>
      </c>
      <c r="AP40" s="62">
        <v>8.742</v>
      </c>
      <c r="AQ40" s="62">
        <v>19.538</v>
      </c>
      <c r="AR40" s="62">
        <v>4.028</v>
      </c>
      <c r="AS40" s="9"/>
    </row>
    <row r="41" spans="1:45" ht="76.5">
      <c r="A41" s="54">
        <v>14</v>
      </c>
      <c r="B41" s="55" t="s">
        <v>107</v>
      </c>
      <c r="C41" s="56">
        <v>0.7751</v>
      </c>
      <c r="D41" s="57">
        <v>25.87</v>
      </c>
      <c r="E41" s="57" t="s">
        <v>108</v>
      </c>
      <c r="F41" s="57"/>
      <c r="G41" s="57">
        <v>20</v>
      </c>
      <c r="H41" s="57" t="s">
        <v>109</v>
      </c>
      <c r="I41" s="57"/>
      <c r="J41" s="57" t="s">
        <v>110</v>
      </c>
      <c r="K41" s="58"/>
      <c r="L41" s="57">
        <v>112</v>
      </c>
      <c r="M41" s="57" t="s">
        <v>111</v>
      </c>
      <c r="N41" s="57"/>
      <c r="O41" s="59">
        <f>0+0</f>
        <v>0</v>
      </c>
      <c r="P41" s="60" t="s">
        <v>76</v>
      </c>
      <c r="Q41" s="59">
        <f>0+0</f>
        <v>0</v>
      </c>
      <c r="R41" s="59">
        <v>20</v>
      </c>
      <c r="S41" s="59">
        <v>112</v>
      </c>
      <c r="T41" s="60"/>
      <c r="U41" s="60"/>
      <c r="V41" s="59"/>
      <c r="W41" s="59"/>
      <c r="X41" s="60">
        <v>112</v>
      </c>
      <c r="Y41" s="60"/>
      <c r="Z41" s="60"/>
      <c r="AA41" s="60">
        <v>105</v>
      </c>
      <c r="AB41" s="60">
        <v>55</v>
      </c>
      <c r="AC41" s="60" t="s">
        <v>43</v>
      </c>
      <c r="AD41" s="60" t="s">
        <v>43</v>
      </c>
      <c r="AE41" s="61"/>
      <c r="AF41" s="61"/>
      <c r="AG41" s="61"/>
      <c r="AH41" s="61">
        <v>112</v>
      </c>
      <c r="AI41" s="59"/>
      <c r="AJ41" s="59"/>
      <c r="AK41" s="59"/>
      <c r="AL41" s="59">
        <v>20</v>
      </c>
      <c r="AM41" s="59">
        <v>112</v>
      </c>
      <c r="AN41" s="59">
        <v>20</v>
      </c>
      <c r="AO41" s="62" t="s">
        <v>20</v>
      </c>
      <c r="AP41" s="62" t="s">
        <v>20</v>
      </c>
      <c r="AQ41" s="62" t="s">
        <v>20</v>
      </c>
      <c r="AR41" s="62">
        <v>5.57</v>
      </c>
      <c r="AS41" s="9"/>
    </row>
    <row r="42" spans="1:45" ht="127.5">
      <c r="A42" s="54">
        <v>15</v>
      </c>
      <c r="B42" s="55" t="s">
        <v>112</v>
      </c>
      <c r="C42" s="56">
        <v>0.674</v>
      </c>
      <c r="D42" s="57">
        <v>80.62</v>
      </c>
      <c r="E42" s="57">
        <v>80.62</v>
      </c>
      <c r="F42" s="57"/>
      <c r="G42" s="57">
        <v>54</v>
      </c>
      <c r="H42" s="57">
        <v>54</v>
      </c>
      <c r="I42" s="57"/>
      <c r="J42" s="57" t="s">
        <v>45</v>
      </c>
      <c r="K42" s="58"/>
      <c r="L42" s="57">
        <v>1149</v>
      </c>
      <c r="M42" s="57">
        <v>1149</v>
      </c>
      <c r="N42" s="57"/>
      <c r="O42" s="59">
        <f>54+0</f>
        <v>54</v>
      </c>
      <c r="P42" s="60" t="s">
        <v>40</v>
      </c>
      <c r="Q42" s="59">
        <f>1149+0</f>
        <v>1149</v>
      </c>
      <c r="R42" s="59">
        <v>54</v>
      </c>
      <c r="S42" s="59">
        <v>1149</v>
      </c>
      <c r="T42" s="60" t="s">
        <v>105</v>
      </c>
      <c r="U42" s="60" t="s">
        <v>106</v>
      </c>
      <c r="V42" s="59">
        <v>1092</v>
      </c>
      <c r="W42" s="59">
        <v>540</v>
      </c>
      <c r="X42" s="60">
        <v>2781</v>
      </c>
      <c r="Y42" s="60">
        <v>57</v>
      </c>
      <c r="Z42" s="60">
        <v>30</v>
      </c>
      <c r="AA42" s="60">
        <v>105</v>
      </c>
      <c r="AB42" s="60">
        <v>55</v>
      </c>
      <c r="AC42" s="60" t="s">
        <v>43</v>
      </c>
      <c r="AD42" s="60" t="s">
        <v>43</v>
      </c>
      <c r="AE42" s="61">
        <v>1149</v>
      </c>
      <c r="AF42" s="61"/>
      <c r="AG42" s="61"/>
      <c r="AH42" s="61"/>
      <c r="AI42" s="59">
        <v>54</v>
      </c>
      <c r="AJ42" s="59"/>
      <c r="AK42" s="59"/>
      <c r="AL42" s="59"/>
      <c r="AM42" s="59">
        <v>1149</v>
      </c>
      <c r="AN42" s="59">
        <v>54</v>
      </c>
      <c r="AO42" s="62">
        <v>21.15</v>
      </c>
      <c r="AP42" s="62" t="s">
        <v>20</v>
      </c>
      <c r="AQ42" s="62" t="s">
        <v>20</v>
      </c>
      <c r="AR42" s="62">
        <v>5.85</v>
      </c>
      <c r="AS42" s="9"/>
    </row>
    <row r="43" spans="1:45" ht="89.25">
      <c r="A43" s="54">
        <v>16</v>
      </c>
      <c r="B43" s="55" t="s">
        <v>72</v>
      </c>
      <c r="C43" s="56">
        <v>0.0108</v>
      </c>
      <c r="D43" s="57">
        <v>7522.35</v>
      </c>
      <c r="E43" s="57" t="s">
        <v>73</v>
      </c>
      <c r="F43" s="57"/>
      <c r="G43" s="57">
        <v>81</v>
      </c>
      <c r="H43" s="57" t="s">
        <v>113</v>
      </c>
      <c r="I43" s="57"/>
      <c r="J43" s="57" t="s">
        <v>45</v>
      </c>
      <c r="K43" s="58"/>
      <c r="L43" s="57">
        <v>475</v>
      </c>
      <c r="M43" s="57" t="s">
        <v>114</v>
      </c>
      <c r="N43" s="57"/>
      <c r="O43" s="59">
        <f>0+0</f>
        <v>0</v>
      </c>
      <c r="P43" s="60" t="s">
        <v>76</v>
      </c>
      <c r="Q43" s="59">
        <f>0+0</f>
        <v>0</v>
      </c>
      <c r="R43" s="59">
        <v>81</v>
      </c>
      <c r="S43" s="59">
        <v>475</v>
      </c>
      <c r="T43" s="60"/>
      <c r="U43" s="60"/>
      <c r="V43" s="59"/>
      <c r="W43" s="59"/>
      <c r="X43" s="60">
        <v>475</v>
      </c>
      <c r="Y43" s="60"/>
      <c r="Z43" s="60"/>
      <c r="AA43" s="60">
        <v>105</v>
      </c>
      <c r="AB43" s="60">
        <v>55</v>
      </c>
      <c r="AC43" s="60" t="s">
        <v>43</v>
      </c>
      <c r="AD43" s="60" t="s">
        <v>43</v>
      </c>
      <c r="AE43" s="61"/>
      <c r="AF43" s="61"/>
      <c r="AG43" s="61"/>
      <c r="AH43" s="61">
        <v>475</v>
      </c>
      <c r="AI43" s="59"/>
      <c r="AJ43" s="59"/>
      <c r="AK43" s="59"/>
      <c r="AL43" s="59">
        <v>81</v>
      </c>
      <c r="AM43" s="59">
        <v>475</v>
      </c>
      <c r="AN43" s="59">
        <v>81</v>
      </c>
      <c r="AO43" s="62">
        <v>21.15</v>
      </c>
      <c r="AP43" s="62" t="s">
        <v>20</v>
      </c>
      <c r="AQ43" s="62" t="s">
        <v>20</v>
      </c>
      <c r="AR43" s="62">
        <v>5.85</v>
      </c>
      <c r="AS43" s="9"/>
    </row>
    <row r="44" spans="1:45" ht="140.25">
      <c r="A44" s="54">
        <v>17</v>
      </c>
      <c r="B44" s="55" t="s">
        <v>115</v>
      </c>
      <c r="C44" s="56">
        <v>0.4</v>
      </c>
      <c r="D44" s="57">
        <v>744.98</v>
      </c>
      <c r="E44" s="57" t="s">
        <v>116</v>
      </c>
      <c r="F44" s="57" t="s">
        <v>117</v>
      </c>
      <c r="G44" s="57">
        <v>298</v>
      </c>
      <c r="H44" s="57" t="s">
        <v>118</v>
      </c>
      <c r="I44" s="57"/>
      <c r="J44" s="57" t="s">
        <v>119</v>
      </c>
      <c r="K44" s="58" t="s">
        <v>120</v>
      </c>
      <c r="L44" s="57">
        <v>5114</v>
      </c>
      <c r="M44" s="57" t="s">
        <v>121</v>
      </c>
      <c r="N44" s="57" t="s">
        <v>122</v>
      </c>
      <c r="O44" s="59">
        <f>231+0</f>
        <v>231</v>
      </c>
      <c r="P44" s="60" t="s">
        <v>40</v>
      </c>
      <c r="Q44" s="59">
        <f>4876+1</f>
        <v>4877</v>
      </c>
      <c r="R44" s="59">
        <v>298</v>
      </c>
      <c r="S44" s="59">
        <v>5114</v>
      </c>
      <c r="T44" s="60" t="s">
        <v>52</v>
      </c>
      <c r="U44" s="60" t="s">
        <v>47</v>
      </c>
      <c r="V44" s="59">
        <v>3902</v>
      </c>
      <c r="W44" s="59">
        <v>2439</v>
      </c>
      <c r="X44" s="60">
        <v>11455</v>
      </c>
      <c r="Y44" s="60">
        <v>185</v>
      </c>
      <c r="Z44" s="60">
        <v>116</v>
      </c>
      <c r="AA44" s="60">
        <v>80</v>
      </c>
      <c r="AB44" s="60">
        <v>50</v>
      </c>
      <c r="AC44" s="60" t="s">
        <v>43</v>
      </c>
      <c r="AD44" s="60" t="s">
        <v>43</v>
      </c>
      <c r="AE44" s="61">
        <v>4876</v>
      </c>
      <c r="AF44" s="61">
        <v>2</v>
      </c>
      <c r="AG44" s="61">
        <v>1</v>
      </c>
      <c r="AH44" s="61">
        <v>236</v>
      </c>
      <c r="AI44" s="59">
        <v>231</v>
      </c>
      <c r="AJ44" s="59"/>
      <c r="AK44" s="59"/>
      <c r="AL44" s="59">
        <v>67</v>
      </c>
      <c r="AM44" s="59">
        <v>5114</v>
      </c>
      <c r="AN44" s="59">
        <v>298</v>
      </c>
      <c r="AO44" s="62">
        <v>21.15</v>
      </c>
      <c r="AP44" s="62">
        <v>8.227</v>
      </c>
      <c r="AQ44" s="62">
        <v>19.583</v>
      </c>
      <c r="AR44" s="62">
        <v>3.51</v>
      </c>
      <c r="AS44" s="9"/>
    </row>
    <row r="45" spans="1:45" ht="89.25">
      <c r="A45" s="54">
        <v>18</v>
      </c>
      <c r="B45" s="55" t="s">
        <v>85</v>
      </c>
      <c r="C45" s="56">
        <v>0.0064</v>
      </c>
      <c r="D45" s="57">
        <v>46759.01</v>
      </c>
      <c r="E45" s="57" t="s">
        <v>86</v>
      </c>
      <c r="F45" s="57"/>
      <c r="G45" s="57">
        <v>299</v>
      </c>
      <c r="H45" s="57" t="s">
        <v>87</v>
      </c>
      <c r="I45" s="57"/>
      <c r="J45" s="57" t="s">
        <v>88</v>
      </c>
      <c r="K45" s="58"/>
      <c r="L45" s="57">
        <v>557</v>
      </c>
      <c r="M45" s="57" t="s">
        <v>89</v>
      </c>
      <c r="N45" s="57"/>
      <c r="O45" s="59">
        <f>0+0</f>
        <v>0</v>
      </c>
      <c r="P45" s="60" t="s">
        <v>76</v>
      </c>
      <c r="Q45" s="59">
        <f>0+0</f>
        <v>0</v>
      </c>
      <c r="R45" s="59">
        <v>299</v>
      </c>
      <c r="S45" s="59">
        <v>557</v>
      </c>
      <c r="T45" s="60"/>
      <c r="U45" s="60"/>
      <c r="V45" s="59"/>
      <c r="W45" s="59"/>
      <c r="X45" s="60">
        <v>557</v>
      </c>
      <c r="Y45" s="60"/>
      <c r="Z45" s="60"/>
      <c r="AA45" s="60">
        <v>80</v>
      </c>
      <c r="AB45" s="60">
        <v>50</v>
      </c>
      <c r="AC45" s="60" t="s">
        <v>43</v>
      </c>
      <c r="AD45" s="60" t="s">
        <v>43</v>
      </c>
      <c r="AE45" s="61"/>
      <c r="AF45" s="61"/>
      <c r="AG45" s="61"/>
      <c r="AH45" s="61">
        <v>557</v>
      </c>
      <c r="AI45" s="59"/>
      <c r="AJ45" s="59"/>
      <c r="AK45" s="59"/>
      <c r="AL45" s="59">
        <v>299</v>
      </c>
      <c r="AM45" s="59">
        <v>557</v>
      </c>
      <c r="AN45" s="59">
        <v>299</v>
      </c>
      <c r="AO45" s="62" t="s">
        <v>20</v>
      </c>
      <c r="AP45" s="62" t="s">
        <v>20</v>
      </c>
      <c r="AQ45" s="62" t="s">
        <v>20</v>
      </c>
      <c r="AR45" s="62">
        <v>1.861</v>
      </c>
      <c r="AS45" s="9"/>
    </row>
    <row r="46" spans="1:45" ht="17.25" customHeight="1">
      <c r="A46" s="81" t="s">
        <v>123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9"/>
    </row>
    <row r="47" spans="1:45" ht="127.5">
      <c r="A47" s="54">
        <v>19</v>
      </c>
      <c r="B47" s="55" t="s">
        <v>124</v>
      </c>
      <c r="C47" s="56">
        <v>0.09</v>
      </c>
      <c r="D47" s="57">
        <v>321.21</v>
      </c>
      <c r="E47" s="57">
        <v>261.02</v>
      </c>
      <c r="F47" s="57" t="s">
        <v>125</v>
      </c>
      <c r="G47" s="57">
        <v>29</v>
      </c>
      <c r="H47" s="57">
        <v>24</v>
      </c>
      <c r="I47" s="57" t="s">
        <v>36</v>
      </c>
      <c r="J47" s="57">
        <v>21.15</v>
      </c>
      <c r="K47" s="58" t="s">
        <v>126</v>
      </c>
      <c r="L47" s="57">
        <v>532</v>
      </c>
      <c r="M47" s="57">
        <v>497</v>
      </c>
      <c r="N47" s="57" t="s">
        <v>127</v>
      </c>
      <c r="O47" s="59">
        <f>24+1</f>
        <v>25</v>
      </c>
      <c r="P47" s="60" t="s">
        <v>40</v>
      </c>
      <c r="Q47" s="59">
        <f>497+18</f>
        <v>515</v>
      </c>
      <c r="R47" s="59">
        <v>29</v>
      </c>
      <c r="S47" s="59">
        <v>532</v>
      </c>
      <c r="T47" s="60" t="s">
        <v>128</v>
      </c>
      <c r="U47" s="60" t="s">
        <v>129</v>
      </c>
      <c r="V47" s="59">
        <v>572</v>
      </c>
      <c r="W47" s="59">
        <v>330</v>
      </c>
      <c r="X47" s="60">
        <v>1434</v>
      </c>
      <c r="Y47" s="60">
        <v>31</v>
      </c>
      <c r="Z47" s="60">
        <v>19</v>
      </c>
      <c r="AA47" s="60">
        <v>123</v>
      </c>
      <c r="AB47" s="60">
        <v>75</v>
      </c>
      <c r="AC47" s="60" t="s">
        <v>43</v>
      </c>
      <c r="AD47" s="60" t="s">
        <v>43</v>
      </c>
      <c r="AE47" s="61">
        <v>497</v>
      </c>
      <c r="AF47" s="61">
        <v>35</v>
      </c>
      <c r="AG47" s="61">
        <v>18</v>
      </c>
      <c r="AH47" s="61"/>
      <c r="AI47" s="59">
        <v>24</v>
      </c>
      <c r="AJ47" s="59">
        <v>5</v>
      </c>
      <c r="AK47" s="59">
        <v>1</v>
      </c>
      <c r="AL47" s="59"/>
      <c r="AM47" s="59">
        <v>532</v>
      </c>
      <c r="AN47" s="59">
        <v>29</v>
      </c>
      <c r="AO47" s="62">
        <v>21.15</v>
      </c>
      <c r="AP47" s="62">
        <v>6.57</v>
      </c>
      <c r="AQ47" s="62">
        <v>20.223</v>
      </c>
      <c r="AR47" s="62" t="s">
        <v>20</v>
      </c>
      <c r="AS47" s="9"/>
    </row>
    <row r="48" spans="1:45" ht="114.75">
      <c r="A48" s="54">
        <v>20</v>
      </c>
      <c r="B48" s="55" t="s">
        <v>130</v>
      </c>
      <c r="C48" s="56">
        <v>9.18</v>
      </c>
      <c r="D48" s="57">
        <v>78.62</v>
      </c>
      <c r="E48" s="57" t="s">
        <v>131</v>
      </c>
      <c r="F48" s="57"/>
      <c r="G48" s="57">
        <v>722</v>
      </c>
      <c r="H48" s="57" t="s">
        <v>132</v>
      </c>
      <c r="I48" s="57"/>
      <c r="J48" s="57" t="s">
        <v>133</v>
      </c>
      <c r="K48" s="58"/>
      <c r="L48" s="57">
        <v>3917</v>
      </c>
      <c r="M48" s="57" t="s">
        <v>134</v>
      </c>
      <c r="N48" s="57"/>
      <c r="O48" s="59">
        <f>0+0</f>
        <v>0</v>
      </c>
      <c r="P48" s="60" t="s">
        <v>76</v>
      </c>
      <c r="Q48" s="59">
        <f>0+0</f>
        <v>0</v>
      </c>
      <c r="R48" s="59">
        <v>722</v>
      </c>
      <c r="S48" s="59">
        <v>3917</v>
      </c>
      <c r="T48" s="60"/>
      <c r="U48" s="60"/>
      <c r="V48" s="59"/>
      <c r="W48" s="59"/>
      <c r="X48" s="60">
        <v>3917</v>
      </c>
      <c r="Y48" s="60"/>
      <c r="Z48" s="60"/>
      <c r="AA48" s="60">
        <v>123</v>
      </c>
      <c r="AB48" s="60">
        <v>75</v>
      </c>
      <c r="AC48" s="60" t="s">
        <v>43</v>
      </c>
      <c r="AD48" s="60" t="s">
        <v>43</v>
      </c>
      <c r="AE48" s="61"/>
      <c r="AF48" s="61"/>
      <c r="AG48" s="61"/>
      <c r="AH48" s="61">
        <v>3917</v>
      </c>
      <c r="AI48" s="59"/>
      <c r="AJ48" s="59"/>
      <c r="AK48" s="59"/>
      <c r="AL48" s="59">
        <v>722</v>
      </c>
      <c r="AM48" s="59">
        <v>3917</v>
      </c>
      <c r="AN48" s="59">
        <v>722</v>
      </c>
      <c r="AO48" s="62" t="s">
        <v>20</v>
      </c>
      <c r="AP48" s="62" t="s">
        <v>20</v>
      </c>
      <c r="AQ48" s="62" t="s">
        <v>20</v>
      </c>
      <c r="AR48" s="62">
        <v>5.428</v>
      </c>
      <c r="AS48" s="9"/>
    </row>
    <row r="49" spans="1:45" ht="89.25">
      <c r="A49" s="54">
        <v>21</v>
      </c>
      <c r="B49" s="55" t="s">
        <v>135</v>
      </c>
      <c r="C49" s="56">
        <v>0.0612</v>
      </c>
      <c r="D49" s="57">
        <v>109.34</v>
      </c>
      <c r="E49" s="57" t="s">
        <v>136</v>
      </c>
      <c r="F49" s="57"/>
      <c r="G49" s="57">
        <v>7</v>
      </c>
      <c r="H49" s="57" t="s">
        <v>137</v>
      </c>
      <c r="I49" s="57"/>
      <c r="J49" s="57" t="s">
        <v>138</v>
      </c>
      <c r="K49" s="58"/>
      <c r="L49" s="57">
        <v>225</v>
      </c>
      <c r="M49" s="57" t="s">
        <v>139</v>
      </c>
      <c r="N49" s="57"/>
      <c r="O49" s="59">
        <f>0+0</f>
        <v>0</v>
      </c>
      <c r="P49" s="60" t="s">
        <v>76</v>
      </c>
      <c r="Q49" s="59">
        <f>0+0</f>
        <v>0</v>
      </c>
      <c r="R49" s="59">
        <v>7</v>
      </c>
      <c r="S49" s="59">
        <v>225</v>
      </c>
      <c r="T49" s="60"/>
      <c r="U49" s="60"/>
      <c r="V49" s="59"/>
      <c r="W49" s="59"/>
      <c r="X49" s="60">
        <v>225</v>
      </c>
      <c r="Y49" s="60"/>
      <c r="Z49" s="60"/>
      <c r="AA49" s="60">
        <v>123</v>
      </c>
      <c r="AB49" s="60">
        <v>75</v>
      </c>
      <c r="AC49" s="60" t="s">
        <v>43</v>
      </c>
      <c r="AD49" s="60" t="s">
        <v>43</v>
      </c>
      <c r="AE49" s="61"/>
      <c r="AF49" s="61"/>
      <c r="AG49" s="61"/>
      <c r="AH49" s="61">
        <v>225</v>
      </c>
      <c r="AI49" s="59"/>
      <c r="AJ49" s="59"/>
      <c r="AK49" s="59"/>
      <c r="AL49" s="59">
        <v>7</v>
      </c>
      <c r="AM49" s="59">
        <v>225</v>
      </c>
      <c r="AN49" s="59">
        <v>7</v>
      </c>
      <c r="AO49" s="62" t="s">
        <v>20</v>
      </c>
      <c r="AP49" s="62" t="s">
        <v>20</v>
      </c>
      <c r="AQ49" s="62" t="s">
        <v>20</v>
      </c>
      <c r="AR49" s="62">
        <v>33.567</v>
      </c>
      <c r="AS49" s="9"/>
    </row>
    <row r="50" spans="1:45" ht="127.5">
      <c r="A50" s="54">
        <v>22</v>
      </c>
      <c r="B50" s="55" t="s">
        <v>140</v>
      </c>
      <c r="C50" s="56">
        <v>0.096</v>
      </c>
      <c r="D50" s="57">
        <v>144.45</v>
      </c>
      <c r="E50" s="57" t="s">
        <v>141</v>
      </c>
      <c r="F50" s="57" t="s">
        <v>142</v>
      </c>
      <c r="G50" s="57">
        <v>14</v>
      </c>
      <c r="H50" s="57" t="s">
        <v>143</v>
      </c>
      <c r="I50" s="57"/>
      <c r="J50" s="57" t="s">
        <v>144</v>
      </c>
      <c r="K50" s="58" t="s">
        <v>145</v>
      </c>
      <c r="L50" s="57">
        <v>151</v>
      </c>
      <c r="M50" s="57" t="s">
        <v>146</v>
      </c>
      <c r="N50" s="57" t="s">
        <v>122</v>
      </c>
      <c r="O50" s="59">
        <f>6+0</f>
        <v>6</v>
      </c>
      <c r="P50" s="60" t="s">
        <v>40</v>
      </c>
      <c r="Q50" s="59">
        <f>125+1</f>
        <v>126</v>
      </c>
      <c r="R50" s="59">
        <v>14</v>
      </c>
      <c r="S50" s="59">
        <v>151</v>
      </c>
      <c r="T50" s="60" t="s">
        <v>128</v>
      </c>
      <c r="U50" s="60" t="s">
        <v>129</v>
      </c>
      <c r="V50" s="59">
        <v>140</v>
      </c>
      <c r="W50" s="59">
        <v>81</v>
      </c>
      <c r="X50" s="60">
        <v>372</v>
      </c>
      <c r="Y50" s="60">
        <v>7</v>
      </c>
      <c r="Z50" s="60">
        <v>5</v>
      </c>
      <c r="AA50" s="60">
        <v>123</v>
      </c>
      <c r="AB50" s="60">
        <v>75</v>
      </c>
      <c r="AC50" s="60" t="s">
        <v>43</v>
      </c>
      <c r="AD50" s="60" t="s">
        <v>43</v>
      </c>
      <c r="AE50" s="61">
        <v>125</v>
      </c>
      <c r="AF50" s="61">
        <v>2</v>
      </c>
      <c r="AG50" s="61">
        <v>1</v>
      </c>
      <c r="AH50" s="61">
        <v>24</v>
      </c>
      <c r="AI50" s="59">
        <v>6</v>
      </c>
      <c r="AJ50" s="59"/>
      <c r="AK50" s="59"/>
      <c r="AL50" s="59">
        <v>8</v>
      </c>
      <c r="AM50" s="59">
        <v>151</v>
      </c>
      <c r="AN50" s="59">
        <v>14</v>
      </c>
      <c r="AO50" s="62">
        <v>21.15</v>
      </c>
      <c r="AP50" s="62">
        <v>8.362</v>
      </c>
      <c r="AQ50" s="62">
        <v>20.024</v>
      </c>
      <c r="AR50" s="62">
        <v>3.225</v>
      </c>
      <c r="AS50" s="9"/>
    </row>
    <row r="51" spans="1:45" ht="76.5">
      <c r="A51" s="54">
        <v>23</v>
      </c>
      <c r="B51" s="55" t="s">
        <v>147</v>
      </c>
      <c r="C51" s="56">
        <v>9.696</v>
      </c>
      <c r="D51" s="57">
        <v>4.6</v>
      </c>
      <c r="E51" s="57" t="s">
        <v>148</v>
      </c>
      <c r="F51" s="57"/>
      <c r="G51" s="57">
        <v>45</v>
      </c>
      <c r="H51" s="57" t="s">
        <v>149</v>
      </c>
      <c r="I51" s="57"/>
      <c r="J51" s="57" t="s">
        <v>150</v>
      </c>
      <c r="K51" s="58"/>
      <c r="L51" s="57">
        <v>208</v>
      </c>
      <c r="M51" s="57" t="s">
        <v>151</v>
      </c>
      <c r="N51" s="57"/>
      <c r="O51" s="59">
        <f aca="true" t="shared" si="0" ref="O51:O56">0+0</f>
        <v>0</v>
      </c>
      <c r="P51" s="60" t="s">
        <v>76</v>
      </c>
      <c r="Q51" s="59">
        <f aca="true" t="shared" si="1" ref="Q51:Q56">0+0</f>
        <v>0</v>
      </c>
      <c r="R51" s="59">
        <v>45</v>
      </c>
      <c r="S51" s="59">
        <v>208</v>
      </c>
      <c r="T51" s="60"/>
      <c r="U51" s="60"/>
      <c r="V51" s="59"/>
      <c r="W51" s="59"/>
      <c r="X51" s="60">
        <v>208</v>
      </c>
      <c r="Y51" s="60"/>
      <c r="Z51" s="60"/>
      <c r="AA51" s="60">
        <v>123</v>
      </c>
      <c r="AB51" s="60">
        <v>75</v>
      </c>
      <c r="AC51" s="60" t="s">
        <v>43</v>
      </c>
      <c r="AD51" s="60" t="s">
        <v>43</v>
      </c>
      <c r="AE51" s="61"/>
      <c r="AF51" s="61"/>
      <c r="AG51" s="61"/>
      <c r="AH51" s="61">
        <v>208</v>
      </c>
      <c r="AI51" s="59"/>
      <c r="AJ51" s="59"/>
      <c r="AK51" s="59"/>
      <c r="AL51" s="59">
        <v>45</v>
      </c>
      <c r="AM51" s="59">
        <v>208</v>
      </c>
      <c r="AN51" s="59">
        <v>45</v>
      </c>
      <c r="AO51" s="62" t="s">
        <v>20</v>
      </c>
      <c r="AP51" s="62" t="s">
        <v>20</v>
      </c>
      <c r="AQ51" s="62" t="s">
        <v>20</v>
      </c>
      <c r="AR51" s="62">
        <v>4.675</v>
      </c>
      <c r="AS51" s="9"/>
    </row>
    <row r="52" spans="1:45" ht="89.25">
      <c r="A52" s="54">
        <v>24</v>
      </c>
      <c r="B52" s="55" t="s">
        <v>152</v>
      </c>
      <c r="C52" s="56" t="s">
        <v>153</v>
      </c>
      <c r="D52" s="57">
        <v>69.3</v>
      </c>
      <c r="E52" s="57" t="s">
        <v>154</v>
      </c>
      <c r="F52" s="57"/>
      <c r="G52" s="57">
        <v>1</v>
      </c>
      <c r="H52" s="57" t="s">
        <v>155</v>
      </c>
      <c r="I52" s="57"/>
      <c r="J52" s="57" t="s">
        <v>156</v>
      </c>
      <c r="K52" s="58"/>
      <c r="L52" s="57">
        <v>6</v>
      </c>
      <c r="M52" s="57" t="s">
        <v>157</v>
      </c>
      <c r="N52" s="57"/>
      <c r="O52" s="59">
        <f t="shared" si="0"/>
        <v>0</v>
      </c>
      <c r="P52" s="60" t="s">
        <v>76</v>
      </c>
      <c r="Q52" s="59">
        <f t="shared" si="1"/>
        <v>0</v>
      </c>
      <c r="R52" s="59">
        <v>1</v>
      </c>
      <c r="S52" s="59">
        <v>6</v>
      </c>
      <c r="T52" s="60"/>
      <c r="U52" s="60"/>
      <c r="V52" s="59"/>
      <c r="W52" s="59"/>
      <c r="X52" s="60">
        <v>6</v>
      </c>
      <c r="Y52" s="60"/>
      <c r="Z52" s="60"/>
      <c r="AA52" s="60">
        <v>123</v>
      </c>
      <c r="AB52" s="60">
        <v>75</v>
      </c>
      <c r="AC52" s="60" t="s">
        <v>43</v>
      </c>
      <c r="AD52" s="60" t="s">
        <v>43</v>
      </c>
      <c r="AE52" s="61"/>
      <c r="AF52" s="61"/>
      <c r="AG52" s="61"/>
      <c r="AH52" s="61">
        <v>6</v>
      </c>
      <c r="AI52" s="59"/>
      <c r="AJ52" s="59"/>
      <c r="AK52" s="59"/>
      <c r="AL52" s="59">
        <v>1</v>
      </c>
      <c r="AM52" s="59">
        <v>6</v>
      </c>
      <c r="AN52" s="59">
        <v>1</v>
      </c>
      <c r="AO52" s="62" t="s">
        <v>20</v>
      </c>
      <c r="AP52" s="62" t="s">
        <v>20</v>
      </c>
      <c r="AQ52" s="62" t="s">
        <v>20</v>
      </c>
      <c r="AR52" s="62">
        <v>10.508</v>
      </c>
      <c r="AS52" s="9"/>
    </row>
    <row r="53" spans="1:45" ht="89.25">
      <c r="A53" s="54">
        <v>25</v>
      </c>
      <c r="B53" s="55" t="s">
        <v>158</v>
      </c>
      <c r="C53" s="56" t="s">
        <v>153</v>
      </c>
      <c r="D53" s="57">
        <v>69.3</v>
      </c>
      <c r="E53" s="57" t="s">
        <v>154</v>
      </c>
      <c r="F53" s="57"/>
      <c r="G53" s="57">
        <v>1</v>
      </c>
      <c r="H53" s="57" t="s">
        <v>155</v>
      </c>
      <c r="I53" s="57"/>
      <c r="J53" s="57" t="s">
        <v>156</v>
      </c>
      <c r="K53" s="58"/>
      <c r="L53" s="57">
        <v>6</v>
      </c>
      <c r="M53" s="57" t="s">
        <v>157</v>
      </c>
      <c r="N53" s="57"/>
      <c r="O53" s="59">
        <f t="shared" si="0"/>
        <v>0</v>
      </c>
      <c r="P53" s="60" t="s">
        <v>76</v>
      </c>
      <c r="Q53" s="59">
        <f t="shared" si="1"/>
        <v>0</v>
      </c>
      <c r="R53" s="59">
        <v>1</v>
      </c>
      <c r="S53" s="59">
        <v>6</v>
      </c>
      <c r="T53" s="60"/>
      <c r="U53" s="60"/>
      <c r="V53" s="59"/>
      <c r="W53" s="59"/>
      <c r="X53" s="60">
        <v>6</v>
      </c>
      <c r="Y53" s="60"/>
      <c r="Z53" s="60"/>
      <c r="AA53" s="60">
        <v>123</v>
      </c>
      <c r="AB53" s="60">
        <v>75</v>
      </c>
      <c r="AC53" s="60" t="s">
        <v>43</v>
      </c>
      <c r="AD53" s="60" t="s">
        <v>43</v>
      </c>
      <c r="AE53" s="61"/>
      <c r="AF53" s="61"/>
      <c r="AG53" s="61"/>
      <c r="AH53" s="61">
        <v>6</v>
      </c>
      <c r="AI53" s="59"/>
      <c r="AJ53" s="59"/>
      <c r="AK53" s="59"/>
      <c r="AL53" s="59">
        <v>1</v>
      </c>
      <c r="AM53" s="59">
        <v>6</v>
      </c>
      <c r="AN53" s="59">
        <v>1</v>
      </c>
      <c r="AO53" s="62" t="s">
        <v>20</v>
      </c>
      <c r="AP53" s="62" t="s">
        <v>20</v>
      </c>
      <c r="AQ53" s="62" t="s">
        <v>20</v>
      </c>
      <c r="AR53" s="62">
        <v>10.508</v>
      </c>
      <c r="AS53" s="9"/>
    </row>
    <row r="54" spans="1:45" ht="89.25">
      <c r="A54" s="54">
        <v>26</v>
      </c>
      <c r="B54" s="55" t="s">
        <v>159</v>
      </c>
      <c r="C54" s="56" t="s">
        <v>160</v>
      </c>
      <c r="D54" s="57">
        <v>140.8</v>
      </c>
      <c r="E54" s="57" t="s">
        <v>161</v>
      </c>
      <c r="F54" s="57"/>
      <c r="G54" s="57">
        <v>5</v>
      </c>
      <c r="H54" s="57" t="s">
        <v>162</v>
      </c>
      <c r="I54" s="57"/>
      <c r="J54" s="57" t="s">
        <v>163</v>
      </c>
      <c r="K54" s="58"/>
      <c r="L54" s="57">
        <v>28</v>
      </c>
      <c r="M54" s="57" t="s">
        <v>164</v>
      </c>
      <c r="N54" s="57"/>
      <c r="O54" s="59">
        <f t="shared" si="0"/>
        <v>0</v>
      </c>
      <c r="P54" s="60" t="s">
        <v>76</v>
      </c>
      <c r="Q54" s="59">
        <f t="shared" si="1"/>
        <v>0</v>
      </c>
      <c r="R54" s="59">
        <v>5</v>
      </c>
      <c r="S54" s="59">
        <v>28</v>
      </c>
      <c r="T54" s="60"/>
      <c r="U54" s="60"/>
      <c r="V54" s="59"/>
      <c r="W54" s="59"/>
      <c r="X54" s="60">
        <v>28</v>
      </c>
      <c r="Y54" s="60"/>
      <c r="Z54" s="60"/>
      <c r="AA54" s="60">
        <v>123</v>
      </c>
      <c r="AB54" s="60">
        <v>75</v>
      </c>
      <c r="AC54" s="60" t="s">
        <v>43</v>
      </c>
      <c r="AD54" s="60" t="s">
        <v>43</v>
      </c>
      <c r="AE54" s="61"/>
      <c r="AF54" s="61"/>
      <c r="AG54" s="61"/>
      <c r="AH54" s="61">
        <v>28</v>
      </c>
      <c r="AI54" s="59"/>
      <c r="AJ54" s="59"/>
      <c r="AK54" s="59"/>
      <c r="AL54" s="59">
        <v>5</v>
      </c>
      <c r="AM54" s="59">
        <v>28</v>
      </c>
      <c r="AN54" s="59">
        <v>5</v>
      </c>
      <c r="AO54" s="62" t="s">
        <v>20</v>
      </c>
      <c r="AP54" s="62" t="s">
        <v>20</v>
      </c>
      <c r="AQ54" s="62" t="s">
        <v>20</v>
      </c>
      <c r="AR54" s="62">
        <v>5.164</v>
      </c>
      <c r="AS54" s="9"/>
    </row>
    <row r="55" spans="1:45" ht="89.25">
      <c r="A55" s="54">
        <v>27</v>
      </c>
      <c r="B55" s="55" t="s">
        <v>165</v>
      </c>
      <c r="C55" s="56" t="s">
        <v>166</v>
      </c>
      <c r="D55" s="57">
        <v>140.8</v>
      </c>
      <c r="E55" s="57" t="s">
        <v>161</v>
      </c>
      <c r="F55" s="57"/>
      <c r="G55" s="57">
        <v>1</v>
      </c>
      <c r="H55" s="57" t="s">
        <v>155</v>
      </c>
      <c r="I55" s="57"/>
      <c r="J55" s="57" t="s">
        <v>163</v>
      </c>
      <c r="K55" s="58"/>
      <c r="L55" s="57">
        <v>5</v>
      </c>
      <c r="M55" s="57" t="s">
        <v>162</v>
      </c>
      <c r="N55" s="57"/>
      <c r="O55" s="59">
        <f t="shared" si="0"/>
        <v>0</v>
      </c>
      <c r="P55" s="60" t="s">
        <v>76</v>
      </c>
      <c r="Q55" s="59">
        <f t="shared" si="1"/>
        <v>0</v>
      </c>
      <c r="R55" s="59">
        <v>1</v>
      </c>
      <c r="S55" s="59">
        <v>5</v>
      </c>
      <c r="T55" s="60"/>
      <c r="U55" s="60"/>
      <c r="V55" s="59"/>
      <c r="W55" s="59"/>
      <c r="X55" s="60">
        <v>5</v>
      </c>
      <c r="Y55" s="60"/>
      <c r="Z55" s="60"/>
      <c r="AA55" s="60">
        <v>123</v>
      </c>
      <c r="AB55" s="60">
        <v>75</v>
      </c>
      <c r="AC55" s="60" t="s">
        <v>43</v>
      </c>
      <c r="AD55" s="60" t="s">
        <v>43</v>
      </c>
      <c r="AE55" s="61"/>
      <c r="AF55" s="61"/>
      <c r="AG55" s="61"/>
      <c r="AH55" s="61">
        <v>5</v>
      </c>
      <c r="AI55" s="59"/>
      <c r="AJ55" s="59"/>
      <c r="AK55" s="59"/>
      <c r="AL55" s="59">
        <v>1</v>
      </c>
      <c r="AM55" s="59">
        <v>5</v>
      </c>
      <c r="AN55" s="59">
        <v>1</v>
      </c>
      <c r="AO55" s="62" t="s">
        <v>20</v>
      </c>
      <c r="AP55" s="62" t="s">
        <v>20</v>
      </c>
      <c r="AQ55" s="62" t="s">
        <v>20</v>
      </c>
      <c r="AR55" s="62">
        <v>5.164</v>
      </c>
      <c r="AS55" s="9"/>
    </row>
    <row r="56" spans="1:45" ht="89.25">
      <c r="A56" s="54">
        <v>28</v>
      </c>
      <c r="B56" s="55" t="s">
        <v>167</v>
      </c>
      <c r="C56" s="56" t="s">
        <v>166</v>
      </c>
      <c r="D56" s="57">
        <v>140.8</v>
      </c>
      <c r="E56" s="57" t="s">
        <v>161</v>
      </c>
      <c r="F56" s="57"/>
      <c r="G56" s="57">
        <v>1</v>
      </c>
      <c r="H56" s="57" t="s">
        <v>155</v>
      </c>
      <c r="I56" s="57"/>
      <c r="J56" s="57" t="s">
        <v>163</v>
      </c>
      <c r="K56" s="58"/>
      <c r="L56" s="57">
        <v>5</v>
      </c>
      <c r="M56" s="57" t="s">
        <v>162</v>
      </c>
      <c r="N56" s="57"/>
      <c r="O56" s="59">
        <f t="shared" si="0"/>
        <v>0</v>
      </c>
      <c r="P56" s="60" t="s">
        <v>76</v>
      </c>
      <c r="Q56" s="59">
        <f t="shared" si="1"/>
        <v>0</v>
      </c>
      <c r="R56" s="59">
        <v>1</v>
      </c>
      <c r="S56" s="59">
        <v>5</v>
      </c>
      <c r="T56" s="60"/>
      <c r="U56" s="60"/>
      <c r="V56" s="59"/>
      <c r="W56" s="59"/>
      <c r="X56" s="60">
        <v>5</v>
      </c>
      <c r="Y56" s="60"/>
      <c r="Z56" s="60"/>
      <c r="AA56" s="60">
        <v>123</v>
      </c>
      <c r="AB56" s="60">
        <v>75</v>
      </c>
      <c r="AC56" s="60" t="s">
        <v>43</v>
      </c>
      <c r="AD56" s="60" t="s">
        <v>43</v>
      </c>
      <c r="AE56" s="61"/>
      <c r="AF56" s="61"/>
      <c r="AG56" s="61"/>
      <c r="AH56" s="61">
        <v>5</v>
      </c>
      <c r="AI56" s="59"/>
      <c r="AJ56" s="59"/>
      <c r="AK56" s="59"/>
      <c r="AL56" s="59">
        <v>1</v>
      </c>
      <c r="AM56" s="59">
        <v>5</v>
      </c>
      <c r="AN56" s="59">
        <v>1</v>
      </c>
      <c r="AO56" s="62" t="s">
        <v>20</v>
      </c>
      <c r="AP56" s="62" t="s">
        <v>20</v>
      </c>
      <c r="AQ56" s="62" t="s">
        <v>20</v>
      </c>
      <c r="AR56" s="62">
        <v>5.164</v>
      </c>
      <c r="AS56" s="9"/>
    </row>
    <row r="57" spans="1:45" ht="17.25" customHeight="1">
      <c r="A57" s="81" t="s">
        <v>168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9"/>
    </row>
    <row r="58" spans="1:45" ht="140.25">
      <c r="A58" s="54">
        <v>29</v>
      </c>
      <c r="B58" s="55" t="s">
        <v>169</v>
      </c>
      <c r="C58" s="56">
        <v>0.063</v>
      </c>
      <c r="D58" s="57">
        <v>577.63</v>
      </c>
      <c r="E58" s="57" t="s">
        <v>170</v>
      </c>
      <c r="F58" s="57" t="s">
        <v>66</v>
      </c>
      <c r="G58" s="57">
        <v>36</v>
      </c>
      <c r="H58" s="57" t="s">
        <v>171</v>
      </c>
      <c r="I58" s="57"/>
      <c r="J58" s="57" t="s">
        <v>172</v>
      </c>
      <c r="K58" s="58" t="s">
        <v>69</v>
      </c>
      <c r="L58" s="57">
        <v>520</v>
      </c>
      <c r="M58" s="57" t="s">
        <v>173</v>
      </c>
      <c r="N58" s="57" t="s">
        <v>51</v>
      </c>
      <c r="O58" s="59">
        <f>23+0</f>
        <v>23</v>
      </c>
      <c r="P58" s="60" t="s">
        <v>40</v>
      </c>
      <c r="Q58" s="59">
        <f>485+3</f>
        <v>488</v>
      </c>
      <c r="R58" s="59">
        <v>36</v>
      </c>
      <c r="S58" s="59">
        <v>520</v>
      </c>
      <c r="T58" s="60" t="s">
        <v>52</v>
      </c>
      <c r="U58" s="60" t="s">
        <v>47</v>
      </c>
      <c r="V58" s="59">
        <v>390</v>
      </c>
      <c r="W58" s="59">
        <v>244</v>
      </c>
      <c r="X58" s="60">
        <v>1154</v>
      </c>
      <c r="Y58" s="60">
        <v>18</v>
      </c>
      <c r="Z58" s="60">
        <v>12</v>
      </c>
      <c r="AA58" s="60">
        <v>80</v>
      </c>
      <c r="AB58" s="60">
        <v>50</v>
      </c>
      <c r="AC58" s="60" t="s">
        <v>43</v>
      </c>
      <c r="AD58" s="60" t="s">
        <v>43</v>
      </c>
      <c r="AE58" s="61">
        <v>485</v>
      </c>
      <c r="AF58" s="61">
        <v>4</v>
      </c>
      <c r="AG58" s="61">
        <v>3</v>
      </c>
      <c r="AH58" s="61">
        <v>31</v>
      </c>
      <c r="AI58" s="59">
        <v>23</v>
      </c>
      <c r="AJ58" s="59"/>
      <c r="AK58" s="59"/>
      <c r="AL58" s="59">
        <v>13</v>
      </c>
      <c r="AM58" s="59">
        <v>520</v>
      </c>
      <c r="AN58" s="59">
        <v>36</v>
      </c>
      <c r="AO58" s="62">
        <v>21.15</v>
      </c>
      <c r="AP58" s="62">
        <v>8.922</v>
      </c>
      <c r="AQ58" s="62">
        <v>20.195</v>
      </c>
      <c r="AR58" s="62">
        <v>2.423</v>
      </c>
      <c r="AS58" s="9"/>
    </row>
    <row r="59" spans="1:45" ht="89.25">
      <c r="A59" s="54">
        <v>30</v>
      </c>
      <c r="B59" s="55" t="s">
        <v>85</v>
      </c>
      <c r="C59" s="56">
        <v>0.001</v>
      </c>
      <c r="D59" s="57">
        <v>46759.01</v>
      </c>
      <c r="E59" s="57" t="s">
        <v>86</v>
      </c>
      <c r="F59" s="57"/>
      <c r="G59" s="57">
        <v>47</v>
      </c>
      <c r="H59" s="57" t="s">
        <v>74</v>
      </c>
      <c r="I59" s="57"/>
      <c r="J59" s="57" t="s">
        <v>88</v>
      </c>
      <c r="K59" s="58"/>
      <c r="L59" s="57">
        <v>87</v>
      </c>
      <c r="M59" s="57" t="s">
        <v>174</v>
      </c>
      <c r="N59" s="57"/>
      <c r="O59" s="59">
        <f>0+0</f>
        <v>0</v>
      </c>
      <c r="P59" s="60" t="s">
        <v>76</v>
      </c>
      <c r="Q59" s="59">
        <f>0+0</f>
        <v>0</v>
      </c>
      <c r="R59" s="59">
        <v>47</v>
      </c>
      <c r="S59" s="59">
        <v>87</v>
      </c>
      <c r="T59" s="60"/>
      <c r="U59" s="60"/>
      <c r="V59" s="59"/>
      <c r="W59" s="59"/>
      <c r="X59" s="60">
        <v>87</v>
      </c>
      <c r="Y59" s="60"/>
      <c r="Z59" s="60"/>
      <c r="AA59" s="60">
        <v>80</v>
      </c>
      <c r="AB59" s="60">
        <v>50</v>
      </c>
      <c r="AC59" s="60" t="s">
        <v>43</v>
      </c>
      <c r="AD59" s="60" t="s">
        <v>43</v>
      </c>
      <c r="AE59" s="61"/>
      <c r="AF59" s="61"/>
      <c r="AG59" s="61"/>
      <c r="AH59" s="61">
        <v>87</v>
      </c>
      <c r="AI59" s="59"/>
      <c r="AJ59" s="59"/>
      <c r="AK59" s="59"/>
      <c r="AL59" s="59">
        <v>47</v>
      </c>
      <c r="AM59" s="59">
        <v>87</v>
      </c>
      <c r="AN59" s="59">
        <v>47</v>
      </c>
      <c r="AO59" s="62" t="s">
        <v>20</v>
      </c>
      <c r="AP59" s="62" t="s">
        <v>20</v>
      </c>
      <c r="AQ59" s="62" t="s">
        <v>20</v>
      </c>
      <c r="AR59" s="62">
        <v>1.861</v>
      </c>
      <c r="AS59" s="9"/>
    </row>
    <row r="60" spans="1:45" ht="17.25" customHeight="1">
      <c r="A60" s="81" t="s">
        <v>175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9"/>
    </row>
    <row r="61" spans="1:45" ht="127.5">
      <c r="A61" s="54">
        <v>31</v>
      </c>
      <c r="B61" s="55" t="s">
        <v>176</v>
      </c>
      <c r="C61" s="56">
        <v>0.2</v>
      </c>
      <c r="D61" s="57">
        <v>1572.46</v>
      </c>
      <c r="E61" s="57" t="s">
        <v>177</v>
      </c>
      <c r="F61" s="57" t="s">
        <v>178</v>
      </c>
      <c r="G61" s="57">
        <v>314</v>
      </c>
      <c r="H61" s="57" t="s">
        <v>179</v>
      </c>
      <c r="I61" s="57" t="s">
        <v>180</v>
      </c>
      <c r="J61" s="57" t="s">
        <v>37</v>
      </c>
      <c r="K61" s="58" t="s">
        <v>38</v>
      </c>
      <c r="L61" s="57">
        <v>2316</v>
      </c>
      <c r="M61" s="57" t="s">
        <v>181</v>
      </c>
      <c r="N61" s="57" t="s">
        <v>182</v>
      </c>
      <c r="O61" s="59">
        <f>30+1</f>
        <v>31</v>
      </c>
      <c r="P61" s="60" t="s">
        <v>40</v>
      </c>
      <c r="Q61" s="59">
        <f>638+24</f>
        <v>662</v>
      </c>
      <c r="R61" s="59">
        <v>314</v>
      </c>
      <c r="S61" s="59">
        <v>2316</v>
      </c>
      <c r="T61" s="60" t="s">
        <v>41</v>
      </c>
      <c r="U61" s="60" t="s">
        <v>42</v>
      </c>
      <c r="V61" s="59">
        <v>702</v>
      </c>
      <c r="W61" s="59">
        <v>357</v>
      </c>
      <c r="X61" s="60">
        <v>3375</v>
      </c>
      <c r="Y61" s="60">
        <v>37</v>
      </c>
      <c r="Z61" s="60">
        <v>20</v>
      </c>
      <c r="AA61" s="60">
        <v>118</v>
      </c>
      <c r="AB61" s="60">
        <v>63</v>
      </c>
      <c r="AC61" s="60" t="s">
        <v>43</v>
      </c>
      <c r="AD61" s="60" t="s">
        <v>43</v>
      </c>
      <c r="AE61" s="61">
        <v>638</v>
      </c>
      <c r="AF61" s="61">
        <v>56</v>
      </c>
      <c r="AG61" s="61">
        <v>24</v>
      </c>
      <c r="AH61" s="61">
        <v>1622</v>
      </c>
      <c r="AI61" s="59">
        <v>30</v>
      </c>
      <c r="AJ61" s="59">
        <v>7</v>
      </c>
      <c r="AK61" s="59">
        <v>1</v>
      </c>
      <c r="AL61" s="59">
        <v>277</v>
      </c>
      <c r="AM61" s="59">
        <v>2316</v>
      </c>
      <c r="AN61" s="59">
        <v>314</v>
      </c>
      <c r="AO61" s="62">
        <v>21.15</v>
      </c>
      <c r="AP61" s="62">
        <v>8.258</v>
      </c>
      <c r="AQ61" s="62">
        <v>20.222</v>
      </c>
      <c r="AR61" s="62">
        <v>5.845</v>
      </c>
      <c r="AS61" s="9"/>
    </row>
    <row r="62" spans="1:45" ht="127.5">
      <c r="A62" s="54">
        <v>32</v>
      </c>
      <c r="B62" s="55" t="s">
        <v>183</v>
      </c>
      <c r="C62" s="56">
        <v>0.2</v>
      </c>
      <c r="D62" s="57">
        <v>521</v>
      </c>
      <c r="E62" s="57" t="s">
        <v>184</v>
      </c>
      <c r="F62" s="57" t="s">
        <v>185</v>
      </c>
      <c r="G62" s="57">
        <v>104</v>
      </c>
      <c r="H62" s="57" t="s">
        <v>186</v>
      </c>
      <c r="I62" s="57">
        <v>1</v>
      </c>
      <c r="J62" s="57" t="s">
        <v>187</v>
      </c>
      <c r="K62" s="58" t="s">
        <v>188</v>
      </c>
      <c r="L62" s="57">
        <v>1204</v>
      </c>
      <c r="M62" s="57" t="s">
        <v>189</v>
      </c>
      <c r="N62" s="57" t="s">
        <v>104</v>
      </c>
      <c r="O62" s="59">
        <f>49+0</f>
        <v>49</v>
      </c>
      <c r="P62" s="60" t="s">
        <v>40</v>
      </c>
      <c r="Q62" s="59">
        <f>1037+3</f>
        <v>1040</v>
      </c>
      <c r="R62" s="59">
        <v>104</v>
      </c>
      <c r="S62" s="59">
        <v>1204</v>
      </c>
      <c r="T62" s="60" t="s">
        <v>105</v>
      </c>
      <c r="U62" s="60" t="s">
        <v>106</v>
      </c>
      <c r="V62" s="59">
        <v>988</v>
      </c>
      <c r="W62" s="59">
        <v>489</v>
      </c>
      <c r="X62" s="60">
        <v>2681</v>
      </c>
      <c r="Y62" s="60">
        <v>51</v>
      </c>
      <c r="Z62" s="60">
        <v>27</v>
      </c>
      <c r="AA62" s="60">
        <v>105</v>
      </c>
      <c r="AB62" s="60">
        <v>55</v>
      </c>
      <c r="AC62" s="60" t="s">
        <v>43</v>
      </c>
      <c r="AD62" s="60" t="s">
        <v>43</v>
      </c>
      <c r="AE62" s="61">
        <v>1037</v>
      </c>
      <c r="AF62" s="61">
        <v>6</v>
      </c>
      <c r="AG62" s="61">
        <v>3</v>
      </c>
      <c r="AH62" s="61">
        <v>161</v>
      </c>
      <c r="AI62" s="59">
        <v>49</v>
      </c>
      <c r="AJ62" s="59">
        <v>1</v>
      </c>
      <c r="AK62" s="59"/>
      <c r="AL62" s="59">
        <v>54</v>
      </c>
      <c r="AM62" s="59">
        <v>1204</v>
      </c>
      <c r="AN62" s="59">
        <v>104</v>
      </c>
      <c r="AO62" s="62">
        <v>21.15</v>
      </c>
      <c r="AP62" s="62">
        <v>8.386</v>
      </c>
      <c r="AQ62" s="62">
        <v>20.083</v>
      </c>
      <c r="AR62" s="62">
        <v>2.962</v>
      </c>
      <c r="AS62" s="9"/>
    </row>
    <row r="63" spans="1:45" ht="89.25">
      <c r="A63" s="54">
        <v>33</v>
      </c>
      <c r="B63" s="55" t="s">
        <v>85</v>
      </c>
      <c r="C63" s="56">
        <v>0.0054</v>
      </c>
      <c r="D63" s="57">
        <v>46759.01</v>
      </c>
      <c r="E63" s="57" t="s">
        <v>86</v>
      </c>
      <c r="F63" s="57"/>
      <c r="G63" s="57">
        <v>252</v>
      </c>
      <c r="H63" s="57" t="s">
        <v>190</v>
      </c>
      <c r="I63" s="57"/>
      <c r="J63" s="57" t="s">
        <v>88</v>
      </c>
      <c r="K63" s="58"/>
      <c r="L63" s="57">
        <v>470</v>
      </c>
      <c r="M63" s="57" t="s">
        <v>191</v>
      </c>
      <c r="N63" s="57"/>
      <c r="O63" s="59">
        <f>0+0</f>
        <v>0</v>
      </c>
      <c r="P63" s="60" t="s">
        <v>76</v>
      </c>
      <c r="Q63" s="59">
        <f>0+0</f>
        <v>0</v>
      </c>
      <c r="R63" s="59">
        <v>252</v>
      </c>
      <c r="S63" s="59">
        <v>470</v>
      </c>
      <c r="T63" s="60"/>
      <c r="U63" s="60"/>
      <c r="V63" s="59"/>
      <c r="W63" s="59"/>
      <c r="X63" s="60">
        <v>470</v>
      </c>
      <c r="Y63" s="60"/>
      <c r="Z63" s="60"/>
      <c r="AA63" s="60">
        <v>80</v>
      </c>
      <c r="AB63" s="60">
        <v>50</v>
      </c>
      <c r="AC63" s="60" t="s">
        <v>43</v>
      </c>
      <c r="AD63" s="60" t="s">
        <v>43</v>
      </c>
      <c r="AE63" s="61"/>
      <c r="AF63" s="61"/>
      <c r="AG63" s="61"/>
      <c r="AH63" s="61">
        <v>470</v>
      </c>
      <c r="AI63" s="59"/>
      <c r="AJ63" s="59"/>
      <c r="AK63" s="59"/>
      <c r="AL63" s="59">
        <v>252</v>
      </c>
      <c r="AM63" s="59">
        <v>470</v>
      </c>
      <c r="AN63" s="59">
        <v>252</v>
      </c>
      <c r="AO63" s="62" t="s">
        <v>20</v>
      </c>
      <c r="AP63" s="62" t="s">
        <v>20</v>
      </c>
      <c r="AQ63" s="62" t="s">
        <v>20</v>
      </c>
      <c r="AR63" s="62">
        <v>1.861</v>
      </c>
      <c r="AS63" s="9"/>
    </row>
    <row r="64" spans="1:45" ht="17.25" customHeight="1">
      <c r="A64" s="81" t="s">
        <v>192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9"/>
    </row>
    <row r="65" spans="1:45" ht="140.25">
      <c r="A65" s="54">
        <v>34</v>
      </c>
      <c r="B65" s="55" t="s">
        <v>193</v>
      </c>
      <c r="C65" s="56">
        <v>0.62</v>
      </c>
      <c r="D65" s="57">
        <v>703.02</v>
      </c>
      <c r="E65" s="57" t="s">
        <v>194</v>
      </c>
      <c r="F65" s="57" t="s">
        <v>66</v>
      </c>
      <c r="G65" s="57">
        <v>436</v>
      </c>
      <c r="H65" s="57" t="s">
        <v>195</v>
      </c>
      <c r="I65" s="57" t="s">
        <v>196</v>
      </c>
      <c r="J65" s="57" t="s">
        <v>197</v>
      </c>
      <c r="K65" s="58" t="s">
        <v>69</v>
      </c>
      <c r="L65" s="57">
        <v>5188</v>
      </c>
      <c r="M65" s="57" t="s">
        <v>198</v>
      </c>
      <c r="N65" s="57" t="s">
        <v>199</v>
      </c>
      <c r="O65" s="59">
        <f>219+1</f>
        <v>220</v>
      </c>
      <c r="P65" s="60" t="s">
        <v>40</v>
      </c>
      <c r="Q65" s="59">
        <f>4637+26</f>
        <v>4663</v>
      </c>
      <c r="R65" s="59">
        <v>436</v>
      </c>
      <c r="S65" s="59">
        <v>5188</v>
      </c>
      <c r="T65" s="60" t="s">
        <v>52</v>
      </c>
      <c r="U65" s="60" t="s">
        <v>47</v>
      </c>
      <c r="V65" s="59">
        <v>3730</v>
      </c>
      <c r="W65" s="59">
        <v>2332</v>
      </c>
      <c r="X65" s="60">
        <v>11250</v>
      </c>
      <c r="Y65" s="60">
        <v>176</v>
      </c>
      <c r="Z65" s="60">
        <v>110</v>
      </c>
      <c r="AA65" s="60">
        <v>80</v>
      </c>
      <c r="AB65" s="60">
        <v>50</v>
      </c>
      <c r="AC65" s="60" t="s">
        <v>43</v>
      </c>
      <c r="AD65" s="60" t="s">
        <v>43</v>
      </c>
      <c r="AE65" s="61">
        <v>4637</v>
      </c>
      <c r="AF65" s="61">
        <v>39</v>
      </c>
      <c r="AG65" s="61">
        <v>26</v>
      </c>
      <c r="AH65" s="61">
        <v>512</v>
      </c>
      <c r="AI65" s="59">
        <v>219</v>
      </c>
      <c r="AJ65" s="59">
        <v>4</v>
      </c>
      <c r="AK65" s="59">
        <v>1</v>
      </c>
      <c r="AL65" s="59">
        <v>213</v>
      </c>
      <c r="AM65" s="59">
        <v>5188</v>
      </c>
      <c r="AN65" s="59">
        <v>436</v>
      </c>
      <c r="AO65" s="62">
        <v>21.15</v>
      </c>
      <c r="AP65" s="62">
        <v>8.922</v>
      </c>
      <c r="AQ65" s="62">
        <v>20.195</v>
      </c>
      <c r="AR65" s="62">
        <v>2.412</v>
      </c>
      <c r="AS65" s="9"/>
    </row>
    <row r="66" spans="1:45" ht="89.25">
      <c r="A66" s="54">
        <v>35</v>
      </c>
      <c r="B66" s="55" t="s">
        <v>85</v>
      </c>
      <c r="C66" s="56">
        <v>0.0105</v>
      </c>
      <c r="D66" s="57">
        <v>46759.01</v>
      </c>
      <c r="E66" s="57" t="s">
        <v>86</v>
      </c>
      <c r="F66" s="57"/>
      <c r="G66" s="57">
        <v>491</v>
      </c>
      <c r="H66" s="57" t="s">
        <v>200</v>
      </c>
      <c r="I66" s="57"/>
      <c r="J66" s="57" t="s">
        <v>88</v>
      </c>
      <c r="K66" s="58"/>
      <c r="L66" s="57">
        <v>914</v>
      </c>
      <c r="M66" s="57" t="s">
        <v>201</v>
      </c>
      <c r="N66" s="57"/>
      <c r="O66" s="59">
        <f>0+0</f>
        <v>0</v>
      </c>
      <c r="P66" s="60" t="s">
        <v>76</v>
      </c>
      <c r="Q66" s="59">
        <f>0+0</f>
        <v>0</v>
      </c>
      <c r="R66" s="59">
        <v>491</v>
      </c>
      <c r="S66" s="59">
        <v>914</v>
      </c>
      <c r="T66" s="60"/>
      <c r="U66" s="60"/>
      <c r="V66" s="59"/>
      <c r="W66" s="59"/>
      <c r="X66" s="60">
        <v>914</v>
      </c>
      <c r="Y66" s="60"/>
      <c r="Z66" s="60"/>
      <c r="AA66" s="60">
        <v>80</v>
      </c>
      <c r="AB66" s="60">
        <v>50</v>
      </c>
      <c r="AC66" s="60" t="s">
        <v>43</v>
      </c>
      <c r="AD66" s="60" t="s">
        <v>43</v>
      </c>
      <c r="AE66" s="61"/>
      <c r="AF66" s="61"/>
      <c r="AG66" s="61"/>
      <c r="AH66" s="61">
        <v>914</v>
      </c>
      <c r="AI66" s="59"/>
      <c r="AJ66" s="59"/>
      <c r="AK66" s="59"/>
      <c r="AL66" s="59">
        <v>491</v>
      </c>
      <c r="AM66" s="59">
        <v>914</v>
      </c>
      <c r="AN66" s="59">
        <v>491</v>
      </c>
      <c r="AO66" s="62" t="s">
        <v>20</v>
      </c>
      <c r="AP66" s="62" t="s">
        <v>20</v>
      </c>
      <c r="AQ66" s="62" t="s">
        <v>20</v>
      </c>
      <c r="AR66" s="62">
        <v>1.861</v>
      </c>
      <c r="AS66" s="9"/>
    </row>
    <row r="67" spans="1:45" ht="12.75">
      <c r="A67" s="75" t="s">
        <v>202</v>
      </c>
      <c r="B67" s="76"/>
      <c r="C67" s="76"/>
      <c r="D67" s="76"/>
      <c r="E67" s="76"/>
      <c r="F67" s="76"/>
      <c r="G67" s="63">
        <v>7503</v>
      </c>
      <c r="H67" s="63"/>
      <c r="I67" s="63"/>
      <c r="J67" s="63"/>
      <c r="K67" s="64"/>
      <c r="L67" s="63">
        <v>88006</v>
      </c>
      <c r="M67" s="63"/>
      <c r="N67" s="63"/>
      <c r="O67" s="65" t="s">
        <v>61</v>
      </c>
      <c r="P67" s="66" t="s">
        <v>61</v>
      </c>
      <c r="Q67" s="65" t="s">
        <v>61</v>
      </c>
      <c r="R67" s="65" t="s">
        <v>61</v>
      </c>
      <c r="S67" s="65" t="s">
        <v>61</v>
      </c>
      <c r="T67" s="66" t="s">
        <v>61</v>
      </c>
      <c r="U67" s="66" t="s">
        <v>61</v>
      </c>
      <c r="V67" s="65" t="s">
        <v>61</v>
      </c>
      <c r="W67" s="65" t="s">
        <v>61</v>
      </c>
      <c r="X67" s="66" t="s">
        <v>61</v>
      </c>
      <c r="Y67" s="66" t="s">
        <v>61</v>
      </c>
      <c r="Z67" s="66" t="s">
        <v>61</v>
      </c>
      <c r="AA67" s="66" t="s">
        <v>61</v>
      </c>
      <c r="AB67" s="66" t="s">
        <v>61</v>
      </c>
      <c r="AC67" s="66" t="s">
        <v>61</v>
      </c>
      <c r="AD67" s="66" t="s">
        <v>61</v>
      </c>
      <c r="AE67" s="67" t="s">
        <v>61</v>
      </c>
      <c r="AF67" s="67" t="s">
        <v>61</v>
      </c>
      <c r="AG67" s="67" t="s">
        <v>61</v>
      </c>
      <c r="AH67" s="67" t="s">
        <v>61</v>
      </c>
      <c r="AI67" s="65" t="s">
        <v>61</v>
      </c>
      <c r="AJ67" s="65" t="s">
        <v>61</v>
      </c>
      <c r="AK67" s="65" t="s">
        <v>61</v>
      </c>
      <c r="AL67" s="65" t="s">
        <v>61</v>
      </c>
      <c r="AM67" s="65"/>
      <c r="AN67" s="65"/>
      <c r="AO67" s="68" t="s">
        <v>61</v>
      </c>
      <c r="AP67" s="68" t="s">
        <v>61</v>
      </c>
      <c r="AQ67" s="68" t="s">
        <v>61</v>
      </c>
      <c r="AR67" s="68" t="s">
        <v>61</v>
      </c>
      <c r="AS67" s="9"/>
    </row>
    <row r="68" spans="1:45" ht="21" customHeight="1">
      <c r="A68" s="83" t="s">
        <v>203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9"/>
    </row>
    <row r="69" spans="1:45" ht="127.5">
      <c r="A69" s="54">
        <v>36</v>
      </c>
      <c r="B69" s="55" t="s">
        <v>204</v>
      </c>
      <c r="C69" s="56">
        <v>0.26</v>
      </c>
      <c r="D69" s="57">
        <v>162.24</v>
      </c>
      <c r="E69" s="57">
        <v>162.24</v>
      </c>
      <c r="F69" s="57"/>
      <c r="G69" s="57">
        <v>42</v>
      </c>
      <c r="H69" s="57">
        <v>42</v>
      </c>
      <c r="I69" s="57"/>
      <c r="J69" s="57" t="s">
        <v>45</v>
      </c>
      <c r="K69" s="58"/>
      <c r="L69" s="57">
        <v>892</v>
      </c>
      <c r="M69" s="57">
        <v>892</v>
      </c>
      <c r="N69" s="57"/>
      <c r="O69" s="59">
        <f>42+0</f>
        <v>42</v>
      </c>
      <c r="P69" s="60" t="s">
        <v>40</v>
      </c>
      <c r="Q69" s="59">
        <f>892+0</f>
        <v>892</v>
      </c>
      <c r="R69" s="59">
        <v>42</v>
      </c>
      <c r="S69" s="59">
        <v>892</v>
      </c>
      <c r="T69" s="60" t="s">
        <v>52</v>
      </c>
      <c r="U69" s="60" t="s">
        <v>47</v>
      </c>
      <c r="V69" s="59">
        <v>714</v>
      </c>
      <c r="W69" s="59">
        <v>446</v>
      </c>
      <c r="X69" s="60">
        <v>2052</v>
      </c>
      <c r="Y69" s="60">
        <v>34</v>
      </c>
      <c r="Z69" s="60">
        <v>21</v>
      </c>
      <c r="AA69" s="60">
        <v>80</v>
      </c>
      <c r="AB69" s="60">
        <v>50</v>
      </c>
      <c r="AC69" s="60" t="s">
        <v>43</v>
      </c>
      <c r="AD69" s="60" t="s">
        <v>43</v>
      </c>
      <c r="AE69" s="61">
        <v>892</v>
      </c>
      <c r="AF69" s="61"/>
      <c r="AG69" s="61"/>
      <c r="AH69" s="61"/>
      <c r="AI69" s="59">
        <v>42</v>
      </c>
      <c r="AJ69" s="59"/>
      <c r="AK69" s="59"/>
      <c r="AL69" s="59"/>
      <c r="AM69" s="59">
        <v>892</v>
      </c>
      <c r="AN69" s="59">
        <v>42</v>
      </c>
      <c r="AO69" s="62">
        <v>21.15</v>
      </c>
      <c r="AP69" s="62" t="s">
        <v>20</v>
      </c>
      <c r="AQ69" s="62" t="s">
        <v>20</v>
      </c>
      <c r="AR69" s="62">
        <v>5.85</v>
      </c>
      <c r="AS69" s="9"/>
    </row>
    <row r="70" spans="1:45" ht="127.5">
      <c r="A70" s="54">
        <v>37</v>
      </c>
      <c r="B70" s="55" t="s">
        <v>205</v>
      </c>
      <c r="C70" s="56">
        <v>0.15</v>
      </c>
      <c r="D70" s="57">
        <v>654</v>
      </c>
      <c r="E70" s="57">
        <v>584.74</v>
      </c>
      <c r="F70" s="57" t="s">
        <v>206</v>
      </c>
      <c r="G70" s="57">
        <v>98</v>
      </c>
      <c r="H70" s="57">
        <v>88</v>
      </c>
      <c r="I70" s="57" t="s">
        <v>207</v>
      </c>
      <c r="J70" s="57">
        <v>21.15</v>
      </c>
      <c r="K70" s="58" t="s">
        <v>208</v>
      </c>
      <c r="L70" s="57">
        <v>1901</v>
      </c>
      <c r="M70" s="57">
        <v>1855</v>
      </c>
      <c r="N70" s="57" t="s">
        <v>209</v>
      </c>
      <c r="O70" s="59">
        <f>88+1</f>
        <v>89</v>
      </c>
      <c r="P70" s="60" t="s">
        <v>40</v>
      </c>
      <c r="Q70" s="59">
        <f>1855+14</f>
        <v>1869</v>
      </c>
      <c r="R70" s="59">
        <v>98</v>
      </c>
      <c r="S70" s="59">
        <v>1901</v>
      </c>
      <c r="T70" s="60" t="s">
        <v>46</v>
      </c>
      <c r="U70" s="60" t="s">
        <v>47</v>
      </c>
      <c r="V70" s="59">
        <v>1439</v>
      </c>
      <c r="W70" s="59">
        <v>935</v>
      </c>
      <c r="X70" s="60">
        <v>4275</v>
      </c>
      <c r="Y70" s="60">
        <v>69</v>
      </c>
      <c r="Z70" s="60">
        <v>45</v>
      </c>
      <c r="AA70" s="60">
        <v>77</v>
      </c>
      <c r="AB70" s="60">
        <v>50</v>
      </c>
      <c r="AC70" s="60" t="s">
        <v>43</v>
      </c>
      <c r="AD70" s="60" t="s">
        <v>43</v>
      </c>
      <c r="AE70" s="61">
        <v>1855</v>
      </c>
      <c r="AF70" s="61">
        <v>46</v>
      </c>
      <c r="AG70" s="61">
        <v>14</v>
      </c>
      <c r="AH70" s="61"/>
      <c r="AI70" s="59">
        <v>88</v>
      </c>
      <c r="AJ70" s="59">
        <v>10</v>
      </c>
      <c r="AK70" s="59">
        <v>1</v>
      </c>
      <c r="AL70" s="59"/>
      <c r="AM70" s="59">
        <v>1901</v>
      </c>
      <c r="AN70" s="59">
        <v>98</v>
      </c>
      <c r="AO70" s="62">
        <v>21.15</v>
      </c>
      <c r="AP70" s="62">
        <v>4.381</v>
      </c>
      <c r="AQ70" s="62">
        <v>20.22</v>
      </c>
      <c r="AR70" s="62" t="s">
        <v>20</v>
      </c>
      <c r="AS70" s="9"/>
    </row>
    <row r="71" spans="1:45" ht="127.5">
      <c r="A71" s="54">
        <v>38</v>
      </c>
      <c r="B71" s="55" t="s">
        <v>210</v>
      </c>
      <c r="C71" s="56">
        <v>0.054</v>
      </c>
      <c r="D71" s="57">
        <v>641</v>
      </c>
      <c r="E71" s="57">
        <v>595.99</v>
      </c>
      <c r="F71" s="57" t="s">
        <v>211</v>
      </c>
      <c r="G71" s="57">
        <v>35</v>
      </c>
      <c r="H71" s="57">
        <v>33</v>
      </c>
      <c r="I71" s="57" t="s">
        <v>122</v>
      </c>
      <c r="J71" s="57">
        <v>21.15</v>
      </c>
      <c r="K71" s="58" t="s">
        <v>212</v>
      </c>
      <c r="L71" s="57">
        <v>704</v>
      </c>
      <c r="M71" s="57">
        <v>681</v>
      </c>
      <c r="N71" s="57" t="s">
        <v>213</v>
      </c>
      <c r="O71" s="59">
        <f>33+1</f>
        <v>34</v>
      </c>
      <c r="P71" s="60" t="s">
        <v>40</v>
      </c>
      <c r="Q71" s="59">
        <f>681+21</f>
        <v>702</v>
      </c>
      <c r="R71" s="59">
        <v>35</v>
      </c>
      <c r="S71" s="59">
        <v>704</v>
      </c>
      <c r="T71" s="60" t="s">
        <v>52</v>
      </c>
      <c r="U71" s="60" t="s">
        <v>53</v>
      </c>
      <c r="V71" s="59">
        <v>562</v>
      </c>
      <c r="W71" s="59">
        <v>477</v>
      </c>
      <c r="X71" s="60">
        <v>1743</v>
      </c>
      <c r="Y71" s="60">
        <v>27</v>
      </c>
      <c r="Z71" s="60">
        <v>23</v>
      </c>
      <c r="AA71" s="60">
        <v>80</v>
      </c>
      <c r="AB71" s="60">
        <v>68</v>
      </c>
      <c r="AC71" s="60" t="s">
        <v>43</v>
      </c>
      <c r="AD71" s="60" t="s">
        <v>43</v>
      </c>
      <c r="AE71" s="61">
        <v>681</v>
      </c>
      <c r="AF71" s="61">
        <v>23</v>
      </c>
      <c r="AG71" s="61">
        <v>21</v>
      </c>
      <c r="AH71" s="61"/>
      <c r="AI71" s="59">
        <v>33</v>
      </c>
      <c r="AJ71" s="59">
        <v>2</v>
      </c>
      <c r="AK71" s="59">
        <v>1</v>
      </c>
      <c r="AL71" s="59"/>
      <c r="AM71" s="59">
        <v>704</v>
      </c>
      <c r="AN71" s="59">
        <v>35</v>
      </c>
      <c r="AO71" s="62">
        <v>21.15</v>
      </c>
      <c r="AP71" s="62">
        <v>9.764</v>
      </c>
      <c r="AQ71" s="62">
        <v>20.242</v>
      </c>
      <c r="AR71" s="62" t="s">
        <v>20</v>
      </c>
      <c r="AS71" s="9"/>
    </row>
    <row r="72" spans="1:45" ht="127.5">
      <c r="A72" s="54">
        <v>39</v>
      </c>
      <c r="B72" s="55" t="s">
        <v>214</v>
      </c>
      <c r="C72" s="56">
        <v>0.05</v>
      </c>
      <c r="D72" s="57">
        <v>332.07</v>
      </c>
      <c r="E72" s="57" t="s">
        <v>215</v>
      </c>
      <c r="F72" s="57" t="s">
        <v>216</v>
      </c>
      <c r="G72" s="57">
        <v>17</v>
      </c>
      <c r="H72" s="57" t="s">
        <v>217</v>
      </c>
      <c r="I72" s="57"/>
      <c r="J72" s="57" t="s">
        <v>218</v>
      </c>
      <c r="K72" s="58" t="s">
        <v>219</v>
      </c>
      <c r="L72" s="57">
        <v>324</v>
      </c>
      <c r="M72" s="57" t="s">
        <v>220</v>
      </c>
      <c r="N72" s="57" t="s">
        <v>122</v>
      </c>
      <c r="O72" s="59">
        <f>14+0</f>
        <v>14</v>
      </c>
      <c r="P72" s="60" t="s">
        <v>40</v>
      </c>
      <c r="Q72" s="59">
        <f>305+1</f>
        <v>306</v>
      </c>
      <c r="R72" s="59">
        <v>17</v>
      </c>
      <c r="S72" s="59">
        <v>324</v>
      </c>
      <c r="T72" s="60" t="s">
        <v>221</v>
      </c>
      <c r="U72" s="60" t="s">
        <v>47</v>
      </c>
      <c r="V72" s="59">
        <v>226</v>
      </c>
      <c r="W72" s="59">
        <v>153</v>
      </c>
      <c r="X72" s="60">
        <v>703</v>
      </c>
      <c r="Y72" s="60">
        <v>10</v>
      </c>
      <c r="Z72" s="60">
        <v>7</v>
      </c>
      <c r="AA72" s="60">
        <v>74</v>
      </c>
      <c r="AB72" s="60">
        <v>50</v>
      </c>
      <c r="AC72" s="60" t="s">
        <v>43</v>
      </c>
      <c r="AD72" s="60" t="s">
        <v>43</v>
      </c>
      <c r="AE72" s="61">
        <v>305</v>
      </c>
      <c r="AF72" s="61">
        <v>2</v>
      </c>
      <c r="AG72" s="61">
        <v>1</v>
      </c>
      <c r="AH72" s="61">
        <v>17</v>
      </c>
      <c r="AI72" s="59">
        <v>14</v>
      </c>
      <c r="AJ72" s="59"/>
      <c r="AK72" s="59"/>
      <c r="AL72" s="59">
        <v>3</v>
      </c>
      <c r="AM72" s="59">
        <v>324</v>
      </c>
      <c r="AN72" s="59">
        <v>17</v>
      </c>
      <c r="AO72" s="62">
        <v>21.15</v>
      </c>
      <c r="AP72" s="62">
        <v>5.193</v>
      </c>
      <c r="AQ72" s="62">
        <v>20.244</v>
      </c>
      <c r="AR72" s="62">
        <v>9.322</v>
      </c>
      <c r="AS72" s="9"/>
    </row>
    <row r="73" spans="1:45" ht="127.5">
      <c r="A73" s="54">
        <v>40</v>
      </c>
      <c r="B73" s="55" t="s">
        <v>222</v>
      </c>
      <c r="C73" s="56">
        <v>0.02</v>
      </c>
      <c r="D73" s="57">
        <v>587.05</v>
      </c>
      <c r="E73" s="57">
        <v>582.05</v>
      </c>
      <c r="F73" s="57" t="s">
        <v>223</v>
      </c>
      <c r="G73" s="57">
        <v>12</v>
      </c>
      <c r="H73" s="57">
        <v>12</v>
      </c>
      <c r="I73" s="57"/>
      <c r="J73" s="57">
        <v>21.15</v>
      </c>
      <c r="K73" s="58" t="s">
        <v>224</v>
      </c>
      <c r="L73" s="57">
        <v>247</v>
      </c>
      <c r="M73" s="57">
        <v>246</v>
      </c>
      <c r="N73" s="57" t="s">
        <v>225</v>
      </c>
      <c r="O73" s="59">
        <f>12+0</f>
        <v>12</v>
      </c>
      <c r="P73" s="60" t="s">
        <v>40</v>
      </c>
      <c r="Q73" s="59">
        <f>246+1</f>
        <v>247</v>
      </c>
      <c r="R73" s="59">
        <v>12</v>
      </c>
      <c r="S73" s="59">
        <v>247</v>
      </c>
      <c r="T73" s="60" t="s">
        <v>221</v>
      </c>
      <c r="U73" s="60" t="s">
        <v>47</v>
      </c>
      <c r="V73" s="59">
        <v>183</v>
      </c>
      <c r="W73" s="59">
        <v>124</v>
      </c>
      <c r="X73" s="60">
        <v>554</v>
      </c>
      <c r="Y73" s="60">
        <v>9</v>
      </c>
      <c r="Z73" s="60">
        <v>6</v>
      </c>
      <c r="AA73" s="60">
        <v>74</v>
      </c>
      <c r="AB73" s="60">
        <v>50</v>
      </c>
      <c r="AC73" s="60" t="s">
        <v>43</v>
      </c>
      <c r="AD73" s="60" t="s">
        <v>43</v>
      </c>
      <c r="AE73" s="61">
        <v>246</v>
      </c>
      <c r="AF73" s="61">
        <v>1</v>
      </c>
      <c r="AG73" s="61">
        <v>1</v>
      </c>
      <c r="AH73" s="61"/>
      <c r="AI73" s="59">
        <v>12</v>
      </c>
      <c r="AJ73" s="59"/>
      <c r="AK73" s="59"/>
      <c r="AL73" s="59"/>
      <c r="AM73" s="59">
        <v>247</v>
      </c>
      <c r="AN73" s="59">
        <v>12</v>
      </c>
      <c r="AO73" s="62">
        <v>21.15</v>
      </c>
      <c r="AP73" s="62">
        <v>9.766</v>
      </c>
      <c r="AQ73" s="62">
        <v>20.241</v>
      </c>
      <c r="AR73" s="62" t="s">
        <v>20</v>
      </c>
      <c r="AS73" s="9"/>
    </row>
    <row r="74" spans="1:45" ht="127.5">
      <c r="A74" s="54">
        <v>41</v>
      </c>
      <c r="B74" s="55" t="s">
        <v>226</v>
      </c>
      <c r="C74" s="56">
        <v>0.05</v>
      </c>
      <c r="D74" s="57">
        <v>731.64</v>
      </c>
      <c r="E74" s="57">
        <v>721.64</v>
      </c>
      <c r="F74" s="57" t="s">
        <v>227</v>
      </c>
      <c r="G74" s="57">
        <v>37</v>
      </c>
      <c r="H74" s="57">
        <v>36</v>
      </c>
      <c r="I74" s="57">
        <v>1</v>
      </c>
      <c r="J74" s="57">
        <v>21.15</v>
      </c>
      <c r="K74" s="58" t="s">
        <v>228</v>
      </c>
      <c r="L74" s="57">
        <v>768</v>
      </c>
      <c r="M74" s="57">
        <v>763</v>
      </c>
      <c r="N74" s="57" t="s">
        <v>229</v>
      </c>
      <c r="O74" s="59">
        <f>36+0</f>
        <v>36</v>
      </c>
      <c r="P74" s="60" t="s">
        <v>40</v>
      </c>
      <c r="Q74" s="59">
        <f>763+4</f>
        <v>767</v>
      </c>
      <c r="R74" s="59">
        <v>37</v>
      </c>
      <c r="S74" s="59">
        <v>768</v>
      </c>
      <c r="T74" s="60" t="s">
        <v>221</v>
      </c>
      <c r="U74" s="60" t="s">
        <v>47</v>
      </c>
      <c r="V74" s="59">
        <v>568</v>
      </c>
      <c r="W74" s="59">
        <v>384</v>
      </c>
      <c r="X74" s="60">
        <v>1720</v>
      </c>
      <c r="Y74" s="60">
        <v>27</v>
      </c>
      <c r="Z74" s="60">
        <v>18</v>
      </c>
      <c r="AA74" s="60">
        <v>74</v>
      </c>
      <c r="AB74" s="60">
        <v>50</v>
      </c>
      <c r="AC74" s="60" t="s">
        <v>43</v>
      </c>
      <c r="AD74" s="60" t="s">
        <v>43</v>
      </c>
      <c r="AE74" s="61">
        <v>763</v>
      </c>
      <c r="AF74" s="61">
        <v>5</v>
      </c>
      <c r="AG74" s="61">
        <v>4</v>
      </c>
      <c r="AH74" s="61"/>
      <c r="AI74" s="59">
        <v>36</v>
      </c>
      <c r="AJ74" s="59">
        <v>1</v>
      </c>
      <c r="AK74" s="59"/>
      <c r="AL74" s="59"/>
      <c r="AM74" s="59">
        <v>768</v>
      </c>
      <c r="AN74" s="59">
        <v>37</v>
      </c>
      <c r="AO74" s="62">
        <v>21.15</v>
      </c>
      <c r="AP74" s="62">
        <v>9.766</v>
      </c>
      <c r="AQ74" s="62">
        <v>20.243</v>
      </c>
      <c r="AR74" s="62" t="s">
        <v>20</v>
      </c>
      <c r="AS74" s="9"/>
    </row>
    <row r="75" spans="1:45" ht="114.75">
      <c r="A75" s="54">
        <v>42</v>
      </c>
      <c r="B75" s="55" t="s">
        <v>230</v>
      </c>
      <c r="C75" s="56">
        <v>0.01</v>
      </c>
      <c r="D75" s="57">
        <v>315.33</v>
      </c>
      <c r="E75" s="57">
        <v>313.14</v>
      </c>
      <c r="F75" s="57" t="s">
        <v>231</v>
      </c>
      <c r="G75" s="57">
        <v>3</v>
      </c>
      <c r="H75" s="57">
        <v>3</v>
      </c>
      <c r="I75" s="57"/>
      <c r="J75" s="57">
        <v>21.15</v>
      </c>
      <c r="K75" s="58" t="s">
        <v>232</v>
      </c>
      <c r="L75" s="57">
        <v>66</v>
      </c>
      <c r="M75" s="57">
        <v>66</v>
      </c>
      <c r="N75" s="57"/>
      <c r="O75" s="59">
        <f>3+0</f>
        <v>3</v>
      </c>
      <c r="P75" s="60" t="s">
        <v>40</v>
      </c>
      <c r="Q75" s="59">
        <f>66+0</f>
        <v>66</v>
      </c>
      <c r="R75" s="59">
        <v>3</v>
      </c>
      <c r="S75" s="59">
        <v>66</v>
      </c>
      <c r="T75" s="60" t="s">
        <v>221</v>
      </c>
      <c r="U75" s="60" t="s">
        <v>47</v>
      </c>
      <c r="V75" s="59">
        <v>49</v>
      </c>
      <c r="W75" s="59">
        <v>33</v>
      </c>
      <c r="X75" s="60">
        <v>148</v>
      </c>
      <c r="Y75" s="60">
        <v>2</v>
      </c>
      <c r="Z75" s="60">
        <v>2</v>
      </c>
      <c r="AA75" s="60">
        <v>74</v>
      </c>
      <c r="AB75" s="60">
        <v>50</v>
      </c>
      <c r="AC75" s="60" t="s">
        <v>43</v>
      </c>
      <c r="AD75" s="60" t="s">
        <v>43</v>
      </c>
      <c r="AE75" s="61">
        <v>66</v>
      </c>
      <c r="AF75" s="61"/>
      <c r="AG75" s="61"/>
      <c r="AH75" s="61"/>
      <c r="AI75" s="59">
        <v>3</v>
      </c>
      <c r="AJ75" s="59"/>
      <c r="AK75" s="59"/>
      <c r="AL75" s="59"/>
      <c r="AM75" s="59">
        <v>66</v>
      </c>
      <c r="AN75" s="59">
        <v>3</v>
      </c>
      <c r="AO75" s="62">
        <v>21.15</v>
      </c>
      <c r="AP75" s="62">
        <v>9.753</v>
      </c>
      <c r="AQ75" s="62">
        <v>20.137</v>
      </c>
      <c r="AR75" s="62" t="s">
        <v>20</v>
      </c>
      <c r="AS75" s="9"/>
    </row>
    <row r="76" spans="1:45" ht="114.75">
      <c r="A76" s="54">
        <v>43</v>
      </c>
      <c r="B76" s="55" t="s">
        <v>233</v>
      </c>
      <c r="C76" s="56">
        <v>0.01</v>
      </c>
      <c r="D76" s="57">
        <v>445.72</v>
      </c>
      <c r="E76" s="57">
        <v>437.59</v>
      </c>
      <c r="F76" s="57" t="s">
        <v>234</v>
      </c>
      <c r="G76" s="57">
        <v>4</v>
      </c>
      <c r="H76" s="57">
        <v>4</v>
      </c>
      <c r="I76" s="57"/>
      <c r="J76" s="57">
        <v>21.15</v>
      </c>
      <c r="K76" s="58" t="s">
        <v>235</v>
      </c>
      <c r="L76" s="57">
        <v>93</v>
      </c>
      <c r="M76" s="57">
        <v>92</v>
      </c>
      <c r="N76" s="57" t="s">
        <v>225</v>
      </c>
      <c r="O76" s="59">
        <f>4+0</f>
        <v>4</v>
      </c>
      <c r="P76" s="60" t="s">
        <v>40</v>
      </c>
      <c r="Q76" s="59">
        <f>92+1</f>
        <v>93</v>
      </c>
      <c r="R76" s="59">
        <v>4</v>
      </c>
      <c r="S76" s="59">
        <v>93</v>
      </c>
      <c r="T76" s="60" t="s">
        <v>221</v>
      </c>
      <c r="U76" s="60" t="s">
        <v>47</v>
      </c>
      <c r="V76" s="59">
        <v>69</v>
      </c>
      <c r="W76" s="59">
        <v>47</v>
      </c>
      <c r="X76" s="60">
        <v>209</v>
      </c>
      <c r="Y76" s="60">
        <v>3</v>
      </c>
      <c r="Z76" s="60">
        <v>2</v>
      </c>
      <c r="AA76" s="60">
        <v>74</v>
      </c>
      <c r="AB76" s="60">
        <v>50</v>
      </c>
      <c r="AC76" s="60" t="s">
        <v>43</v>
      </c>
      <c r="AD76" s="60" t="s">
        <v>43</v>
      </c>
      <c r="AE76" s="61">
        <v>92</v>
      </c>
      <c r="AF76" s="61">
        <v>1</v>
      </c>
      <c r="AG76" s="61">
        <v>1</v>
      </c>
      <c r="AH76" s="61"/>
      <c r="AI76" s="59">
        <v>4</v>
      </c>
      <c r="AJ76" s="59"/>
      <c r="AK76" s="59"/>
      <c r="AL76" s="59"/>
      <c r="AM76" s="59">
        <v>93</v>
      </c>
      <c r="AN76" s="59">
        <v>4</v>
      </c>
      <c r="AO76" s="62">
        <v>21.15</v>
      </c>
      <c r="AP76" s="62">
        <v>9.76</v>
      </c>
      <c r="AQ76" s="62">
        <v>20.242</v>
      </c>
      <c r="AR76" s="62" t="s">
        <v>20</v>
      </c>
      <c r="AS76" s="9"/>
    </row>
    <row r="77" spans="1:45" ht="114.75">
      <c r="A77" s="54">
        <v>44</v>
      </c>
      <c r="B77" s="55" t="s">
        <v>236</v>
      </c>
      <c r="C77" s="56">
        <v>0.01</v>
      </c>
      <c r="D77" s="57">
        <v>553.63</v>
      </c>
      <c r="E77" s="57">
        <v>544.56</v>
      </c>
      <c r="F77" s="57" t="s">
        <v>237</v>
      </c>
      <c r="G77" s="57">
        <v>6</v>
      </c>
      <c r="H77" s="57">
        <v>6</v>
      </c>
      <c r="I77" s="57"/>
      <c r="J77" s="57">
        <v>21.15</v>
      </c>
      <c r="K77" s="58" t="s">
        <v>238</v>
      </c>
      <c r="L77" s="57">
        <v>116</v>
      </c>
      <c r="M77" s="57">
        <v>115</v>
      </c>
      <c r="N77" s="57" t="s">
        <v>225</v>
      </c>
      <c r="O77" s="59">
        <f>6+0</f>
        <v>6</v>
      </c>
      <c r="P77" s="60" t="s">
        <v>40</v>
      </c>
      <c r="Q77" s="59">
        <f>115+1</f>
        <v>116</v>
      </c>
      <c r="R77" s="59">
        <v>6</v>
      </c>
      <c r="S77" s="59">
        <v>116</v>
      </c>
      <c r="T77" s="60" t="s">
        <v>221</v>
      </c>
      <c r="U77" s="60" t="s">
        <v>47</v>
      </c>
      <c r="V77" s="59">
        <v>86</v>
      </c>
      <c r="W77" s="59">
        <v>58</v>
      </c>
      <c r="X77" s="60">
        <v>260</v>
      </c>
      <c r="Y77" s="60">
        <v>4</v>
      </c>
      <c r="Z77" s="60">
        <v>3</v>
      </c>
      <c r="AA77" s="60">
        <v>74</v>
      </c>
      <c r="AB77" s="60">
        <v>50</v>
      </c>
      <c r="AC77" s="60" t="s">
        <v>43</v>
      </c>
      <c r="AD77" s="60" t="s">
        <v>43</v>
      </c>
      <c r="AE77" s="61">
        <v>115</v>
      </c>
      <c r="AF77" s="61">
        <v>1</v>
      </c>
      <c r="AG77" s="61">
        <v>1</v>
      </c>
      <c r="AH77" s="61"/>
      <c r="AI77" s="59">
        <v>6</v>
      </c>
      <c r="AJ77" s="59"/>
      <c r="AK77" s="59"/>
      <c r="AL77" s="59"/>
      <c r="AM77" s="59">
        <v>116</v>
      </c>
      <c r="AN77" s="59">
        <v>6</v>
      </c>
      <c r="AO77" s="62">
        <v>21.15</v>
      </c>
      <c r="AP77" s="62">
        <v>9.759</v>
      </c>
      <c r="AQ77" s="62">
        <v>20.217</v>
      </c>
      <c r="AR77" s="62" t="s">
        <v>20</v>
      </c>
      <c r="AS77" s="9"/>
    </row>
    <row r="78" spans="1:45" ht="17.25" customHeight="1">
      <c r="A78" s="81" t="s">
        <v>63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9"/>
    </row>
    <row r="79" spans="1:45" ht="140.25">
      <c r="A79" s="54">
        <v>45</v>
      </c>
      <c r="B79" s="55" t="s">
        <v>239</v>
      </c>
      <c r="C79" s="56">
        <v>0.09</v>
      </c>
      <c r="D79" s="57">
        <v>821.85</v>
      </c>
      <c r="E79" s="57" t="s">
        <v>240</v>
      </c>
      <c r="F79" s="57" t="s">
        <v>241</v>
      </c>
      <c r="G79" s="57">
        <v>74</v>
      </c>
      <c r="H79" s="57" t="s">
        <v>242</v>
      </c>
      <c r="I79" s="57">
        <v>1</v>
      </c>
      <c r="J79" s="57" t="s">
        <v>243</v>
      </c>
      <c r="K79" s="58" t="s">
        <v>244</v>
      </c>
      <c r="L79" s="57">
        <v>992</v>
      </c>
      <c r="M79" s="57" t="s">
        <v>245</v>
      </c>
      <c r="N79" s="57" t="s">
        <v>246</v>
      </c>
      <c r="O79" s="59">
        <f>44+0</f>
        <v>44</v>
      </c>
      <c r="P79" s="60" t="s">
        <v>40</v>
      </c>
      <c r="Q79" s="59">
        <f>920+4</f>
        <v>924</v>
      </c>
      <c r="R79" s="59">
        <v>74</v>
      </c>
      <c r="S79" s="59">
        <v>992</v>
      </c>
      <c r="T79" s="60" t="s">
        <v>105</v>
      </c>
      <c r="U79" s="60" t="s">
        <v>106</v>
      </c>
      <c r="V79" s="59">
        <v>878</v>
      </c>
      <c r="W79" s="59">
        <v>434</v>
      </c>
      <c r="X79" s="60">
        <v>2304</v>
      </c>
      <c r="Y79" s="60">
        <v>46</v>
      </c>
      <c r="Z79" s="60">
        <v>24</v>
      </c>
      <c r="AA79" s="60">
        <v>105</v>
      </c>
      <c r="AB79" s="60">
        <v>55</v>
      </c>
      <c r="AC79" s="60" t="s">
        <v>43</v>
      </c>
      <c r="AD79" s="60" t="s">
        <v>43</v>
      </c>
      <c r="AE79" s="61">
        <v>920</v>
      </c>
      <c r="AF79" s="61">
        <v>8</v>
      </c>
      <c r="AG79" s="61">
        <v>4</v>
      </c>
      <c r="AH79" s="61">
        <v>64</v>
      </c>
      <c r="AI79" s="59">
        <v>44</v>
      </c>
      <c r="AJ79" s="59">
        <v>1</v>
      </c>
      <c r="AK79" s="59"/>
      <c r="AL79" s="59">
        <v>29</v>
      </c>
      <c r="AM79" s="59">
        <v>992</v>
      </c>
      <c r="AN79" s="59">
        <v>74</v>
      </c>
      <c r="AO79" s="62">
        <v>21.15</v>
      </c>
      <c r="AP79" s="62">
        <v>8.342</v>
      </c>
      <c r="AQ79" s="62">
        <v>20.183</v>
      </c>
      <c r="AR79" s="62">
        <v>2.157</v>
      </c>
      <c r="AS79" s="9"/>
    </row>
    <row r="80" spans="1:45" ht="89.25">
      <c r="A80" s="54">
        <v>46</v>
      </c>
      <c r="B80" s="55" t="s">
        <v>72</v>
      </c>
      <c r="C80" s="56">
        <v>0.0062</v>
      </c>
      <c r="D80" s="57">
        <v>7522.35</v>
      </c>
      <c r="E80" s="57" t="s">
        <v>73</v>
      </c>
      <c r="F80" s="57"/>
      <c r="G80" s="57">
        <v>47</v>
      </c>
      <c r="H80" s="57" t="s">
        <v>74</v>
      </c>
      <c r="I80" s="57"/>
      <c r="J80" s="57" t="s">
        <v>45</v>
      </c>
      <c r="K80" s="58"/>
      <c r="L80" s="57">
        <v>273</v>
      </c>
      <c r="M80" s="57" t="s">
        <v>75</v>
      </c>
      <c r="N80" s="57"/>
      <c r="O80" s="59">
        <f>0+0</f>
        <v>0</v>
      </c>
      <c r="P80" s="60" t="s">
        <v>76</v>
      </c>
      <c r="Q80" s="59">
        <f>0+0</f>
        <v>0</v>
      </c>
      <c r="R80" s="59">
        <v>47</v>
      </c>
      <c r="S80" s="59">
        <v>273</v>
      </c>
      <c r="T80" s="60"/>
      <c r="U80" s="60"/>
      <c r="V80" s="59"/>
      <c r="W80" s="59"/>
      <c r="X80" s="60">
        <v>273</v>
      </c>
      <c r="Y80" s="60"/>
      <c r="Z80" s="60"/>
      <c r="AA80" s="60">
        <v>105</v>
      </c>
      <c r="AB80" s="60">
        <v>55</v>
      </c>
      <c r="AC80" s="60" t="s">
        <v>43</v>
      </c>
      <c r="AD80" s="60" t="s">
        <v>43</v>
      </c>
      <c r="AE80" s="61"/>
      <c r="AF80" s="61"/>
      <c r="AG80" s="61"/>
      <c r="AH80" s="61">
        <v>273</v>
      </c>
      <c r="AI80" s="59"/>
      <c r="AJ80" s="59"/>
      <c r="AK80" s="59"/>
      <c r="AL80" s="59">
        <v>47</v>
      </c>
      <c r="AM80" s="59">
        <v>273</v>
      </c>
      <c r="AN80" s="59">
        <v>47</v>
      </c>
      <c r="AO80" s="62">
        <v>21.15</v>
      </c>
      <c r="AP80" s="62" t="s">
        <v>20</v>
      </c>
      <c r="AQ80" s="62" t="s">
        <v>20</v>
      </c>
      <c r="AR80" s="62">
        <v>5.85</v>
      </c>
      <c r="AS80" s="9"/>
    </row>
    <row r="81" spans="1:45" ht="17.25" customHeight="1">
      <c r="A81" s="81" t="s">
        <v>77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9"/>
    </row>
    <row r="82" spans="1:45" ht="165.75">
      <c r="A82" s="54">
        <v>47</v>
      </c>
      <c r="B82" s="55" t="s">
        <v>247</v>
      </c>
      <c r="C82" s="56">
        <v>0.18</v>
      </c>
      <c r="D82" s="57">
        <v>2967.12</v>
      </c>
      <c r="E82" s="57" t="s">
        <v>248</v>
      </c>
      <c r="F82" s="57" t="s">
        <v>249</v>
      </c>
      <c r="G82" s="57">
        <v>534</v>
      </c>
      <c r="H82" s="57" t="s">
        <v>250</v>
      </c>
      <c r="I82" s="57" t="s">
        <v>251</v>
      </c>
      <c r="J82" s="57" t="s">
        <v>252</v>
      </c>
      <c r="K82" s="58" t="s">
        <v>253</v>
      </c>
      <c r="L82" s="57">
        <v>8650</v>
      </c>
      <c r="M82" s="57" t="s">
        <v>254</v>
      </c>
      <c r="N82" s="57" t="s">
        <v>255</v>
      </c>
      <c r="O82" s="59">
        <f>377+2</f>
        <v>379</v>
      </c>
      <c r="P82" s="60" t="s">
        <v>40</v>
      </c>
      <c r="Q82" s="59">
        <f>7968+42</f>
        <v>8010</v>
      </c>
      <c r="R82" s="59">
        <v>534</v>
      </c>
      <c r="S82" s="59">
        <v>8650</v>
      </c>
      <c r="T82" s="60" t="s">
        <v>105</v>
      </c>
      <c r="U82" s="60" t="s">
        <v>106</v>
      </c>
      <c r="V82" s="59">
        <v>7610</v>
      </c>
      <c r="W82" s="59">
        <v>3765</v>
      </c>
      <c r="X82" s="60">
        <v>20025</v>
      </c>
      <c r="Y82" s="60">
        <v>398</v>
      </c>
      <c r="Z82" s="60">
        <v>208</v>
      </c>
      <c r="AA82" s="60">
        <v>105</v>
      </c>
      <c r="AB82" s="60">
        <v>55</v>
      </c>
      <c r="AC82" s="60" t="s">
        <v>43</v>
      </c>
      <c r="AD82" s="60" t="s">
        <v>43</v>
      </c>
      <c r="AE82" s="61">
        <v>7968</v>
      </c>
      <c r="AF82" s="61">
        <v>50</v>
      </c>
      <c r="AG82" s="61">
        <v>42</v>
      </c>
      <c r="AH82" s="61">
        <v>632</v>
      </c>
      <c r="AI82" s="59">
        <v>377</v>
      </c>
      <c r="AJ82" s="59">
        <v>5</v>
      </c>
      <c r="AK82" s="59">
        <v>2</v>
      </c>
      <c r="AL82" s="59">
        <v>152</v>
      </c>
      <c r="AM82" s="59">
        <v>8650</v>
      </c>
      <c r="AN82" s="59">
        <v>534</v>
      </c>
      <c r="AO82" s="62">
        <v>21.15</v>
      </c>
      <c r="AP82" s="62">
        <v>9.393</v>
      </c>
      <c r="AQ82" s="62">
        <v>20.238</v>
      </c>
      <c r="AR82" s="62">
        <v>4.153</v>
      </c>
      <c r="AS82" s="9"/>
    </row>
    <row r="83" spans="1:45" ht="102">
      <c r="A83" s="54">
        <v>48</v>
      </c>
      <c r="B83" s="55" t="s">
        <v>256</v>
      </c>
      <c r="C83" s="56">
        <v>18</v>
      </c>
      <c r="D83" s="57">
        <v>118.93</v>
      </c>
      <c r="E83" s="57" t="s">
        <v>257</v>
      </c>
      <c r="F83" s="57"/>
      <c r="G83" s="57">
        <v>2141</v>
      </c>
      <c r="H83" s="57" t="s">
        <v>258</v>
      </c>
      <c r="I83" s="57"/>
      <c r="J83" s="57" t="s">
        <v>259</v>
      </c>
      <c r="K83" s="58"/>
      <c r="L83" s="57">
        <v>6461</v>
      </c>
      <c r="M83" s="57" t="s">
        <v>260</v>
      </c>
      <c r="N83" s="57"/>
      <c r="O83" s="59">
        <f>0+0</f>
        <v>0</v>
      </c>
      <c r="P83" s="60" t="s">
        <v>76</v>
      </c>
      <c r="Q83" s="59">
        <f>0+0</f>
        <v>0</v>
      </c>
      <c r="R83" s="59">
        <v>2141</v>
      </c>
      <c r="S83" s="59">
        <v>6461</v>
      </c>
      <c r="T83" s="60"/>
      <c r="U83" s="60"/>
      <c r="V83" s="59"/>
      <c r="W83" s="59"/>
      <c r="X83" s="60">
        <v>6461</v>
      </c>
      <c r="Y83" s="60"/>
      <c r="Z83" s="60"/>
      <c r="AA83" s="60">
        <v>105</v>
      </c>
      <c r="AB83" s="60">
        <v>55</v>
      </c>
      <c r="AC83" s="60" t="s">
        <v>43</v>
      </c>
      <c r="AD83" s="60" t="s">
        <v>43</v>
      </c>
      <c r="AE83" s="61"/>
      <c r="AF83" s="61"/>
      <c r="AG83" s="61"/>
      <c r="AH83" s="61">
        <v>6461</v>
      </c>
      <c r="AI83" s="59"/>
      <c r="AJ83" s="59"/>
      <c r="AK83" s="59"/>
      <c r="AL83" s="59">
        <v>2141</v>
      </c>
      <c r="AM83" s="59">
        <v>6461</v>
      </c>
      <c r="AN83" s="59">
        <v>2141</v>
      </c>
      <c r="AO83" s="62" t="s">
        <v>20</v>
      </c>
      <c r="AP83" s="62" t="s">
        <v>20</v>
      </c>
      <c r="AQ83" s="62" t="s">
        <v>20</v>
      </c>
      <c r="AR83" s="62">
        <v>3.018</v>
      </c>
      <c r="AS83" s="9"/>
    </row>
    <row r="84" spans="1:45" ht="140.25">
      <c r="A84" s="54">
        <v>49</v>
      </c>
      <c r="B84" s="55" t="s">
        <v>261</v>
      </c>
      <c r="C84" s="56">
        <v>0.38</v>
      </c>
      <c r="D84" s="57">
        <v>703.63</v>
      </c>
      <c r="E84" s="57" t="s">
        <v>262</v>
      </c>
      <c r="F84" s="57" t="s">
        <v>263</v>
      </c>
      <c r="G84" s="57">
        <v>267</v>
      </c>
      <c r="H84" s="57" t="s">
        <v>264</v>
      </c>
      <c r="I84" s="57" t="s">
        <v>196</v>
      </c>
      <c r="J84" s="57" t="s">
        <v>265</v>
      </c>
      <c r="K84" s="58" t="s">
        <v>266</v>
      </c>
      <c r="L84" s="57">
        <v>3380</v>
      </c>
      <c r="M84" s="57" t="s">
        <v>267</v>
      </c>
      <c r="N84" s="57" t="s">
        <v>268</v>
      </c>
      <c r="O84" s="59">
        <f>146+1</f>
        <v>147</v>
      </c>
      <c r="P84" s="60" t="s">
        <v>40</v>
      </c>
      <c r="Q84" s="59">
        <f>3093+15</f>
        <v>3108</v>
      </c>
      <c r="R84" s="59">
        <v>267</v>
      </c>
      <c r="S84" s="59">
        <v>3380</v>
      </c>
      <c r="T84" s="60" t="s">
        <v>105</v>
      </c>
      <c r="U84" s="60" t="s">
        <v>106</v>
      </c>
      <c r="V84" s="59">
        <v>2953</v>
      </c>
      <c r="W84" s="59">
        <v>1461</v>
      </c>
      <c r="X84" s="60">
        <v>7794</v>
      </c>
      <c r="Y84" s="60">
        <v>154</v>
      </c>
      <c r="Z84" s="60">
        <v>81</v>
      </c>
      <c r="AA84" s="60">
        <v>105</v>
      </c>
      <c r="AB84" s="60">
        <v>55</v>
      </c>
      <c r="AC84" s="60" t="s">
        <v>43</v>
      </c>
      <c r="AD84" s="60" t="s">
        <v>43</v>
      </c>
      <c r="AE84" s="61">
        <v>3093</v>
      </c>
      <c r="AF84" s="61">
        <v>33</v>
      </c>
      <c r="AG84" s="61">
        <v>15</v>
      </c>
      <c r="AH84" s="61">
        <v>254</v>
      </c>
      <c r="AI84" s="59">
        <v>146</v>
      </c>
      <c r="AJ84" s="59">
        <v>4</v>
      </c>
      <c r="AK84" s="59">
        <v>1</v>
      </c>
      <c r="AL84" s="59">
        <v>117</v>
      </c>
      <c r="AM84" s="59">
        <v>3380</v>
      </c>
      <c r="AN84" s="59">
        <v>267</v>
      </c>
      <c r="AO84" s="62">
        <v>21.15</v>
      </c>
      <c r="AP84" s="62">
        <v>8.342</v>
      </c>
      <c r="AQ84" s="62">
        <v>20.224</v>
      </c>
      <c r="AR84" s="62">
        <v>2.172</v>
      </c>
      <c r="AS84" s="9"/>
    </row>
    <row r="85" spans="1:45" ht="89.25">
      <c r="A85" s="54">
        <v>50</v>
      </c>
      <c r="B85" s="55" t="s">
        <v>72</v>
      </c>
      <c r="C85" s="56">
        <v>0.0239</v>
      </c>
      <c r="D85" s="57">
        <v>7522.35</v>
      </c>
      <c r="E85" s="57" t="s">
        <v>73</v>
      </c>
      <c r="F85" s="57"/>
      <c r="G85" s="57">
        <v>180</v>
      </c>
      <c r="H85" s="57" t="s">
        <v>269</v>
      </c>
      <c r="I85" s="57"/>
      <c r="J85" s="57" t="s">
        <v>45</v>
      </c>
      <c r="K85" s="58"/>
      <c r="L85" s="57">
        <v>1052</v>
      </c>
      <c r="M85" s="57" t="s">
        <v>270</v>
      </c>
      <c r="N85" s="57"/>
      <c r="O85" s="59">
        <f>0+0</f>
        <v>0</v>
      </c>
      <c r="P85" s="60" t="s">
        <v>76</v>
      </c>
      <c r="Q85" s="59">
        <f>0+0</f>
        <v>0</v>
      </c>
      <c r="R85" s="59">
        <v>180</v>
      </c>
      <c r="S85" s="59">
        <v>1052</v>
      </c>
      <c r="T85" s="60"/>
      <c r="U85" s="60"/>
      <c r="V85" s="59"/>
      <c r="W85" s="59"/>
      <c r="X85" s="60">
        <v>1052</v>
      </c>
      <c r="Y85" s="60"/>
      <c r="Z85" s="60"/>
      <c r="AA85" s="60">
        <v>105</v>
      </c>
      <c r="AB85" s="60">
        <v>55</v>
      </c>
      <c r="AC85" s="60" t="s">
        <v>43</v>
      </c>
      <c r="AD85" s="60" t="s">
        <v>43</v>
      </c>
      <c r="AE85" s="61"/>
      <c r="AF85" s="61"/>
      <c r="AG85" s="61"/>
      <c r="AH85" s="61">
        <v>1052</v>
      </c>
      <c r="AI85" s="59"/>
      <c r="AJ85" s="59"/>
      <c r="AK85" s="59"/>
      <c r="AL85" s="59">
        <v>180</v>
      </c>
      <c r="AM85" s="59">
        <v>1052</v>
      </c>
      <c r="AN85" s="59">
        <v>180</v>
      </c>
      <c r="AO85" s="62">
        <v>21.15</v>
      </c>
      <c r="AP85" s="62" t="s">
        <v>20</v>
      </c>
      <c r="AQ85" s="62" t="s">
        <v>20</v>
      </c>
      <c r="AR85" s="62">
        <v>5.85</v>
      </c>
      <c r="AS85" s="9"/>
    </row>
    <row r="86" spans="1:45" ht="17.25" customHeight="1">
      <c r="A86" s="81" t="s">
        <v>123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9"/>
    </row>
    <row r="87" spans="1:45" ht="127.5">
      <c r="A87" s="54">
        <v>51</v>
      </c>
      <c r="B87" s="55" t="s">
        <v>271</v>
      </c>
      <c r="C87" s="56">
        <v>0.055</v>
      </c>
      <c r="D87" s="57">
        <v>367.34</v>
      </c>
      <c r="E87" s="57" t="s">
        <v>272</v>
      </c>
      <c r="F87" s="57" t="s">
        <v>273</v>
      </c>
      <c r="G87" s="57">
        <v>20</v>
      </c>
      <c r="H87" s="57" t="s">
        <v>274</v>
      </c>
      <c r="I87" s="57" t="s">
        <v>122</v>
      </c>
      <c r="J87" s="57" t="s">
        <v>275</v>
      </c>
      <c r="K87" s="58" t="s">
        <v>276</v>
      </c>
      <c r="L87" s="57">
        <v>392</v>
      </c>
      <c r="M87" s="57" t="s">
        <v>277</v>
      </c>
      <c r="N87" s="57" t="s">
        <v>278</v>
      </c>
      <c r="O87" s="59">
        <f>17+1</f>
        <v>18</v>
      </c>
      <c r="P87" s="60" t="s">
        <v>40</v>
      </c>
      <c r="Q87" s="59">
        <f>365+19</f>
        <v>384</v>
      </c>
      <c r="R87" s="59">
        <v>20</v>
      </c>
      <c r="S87" s="59">
        <v>392</v>
      </c>
      <c r="T87" s="60" t="s">
        <v>128</v>
      </c>
      <c r="U87" s="60" t="s">
        <v>129</v>
      </c>
      <c r="V87" s="59">
        <v>426</v>
      </c>
      <c r="W87" s="59">
        <v>246</v>
      </c>
      <c r="X87" s="60">
        <v>1064</v>
      </c>
      <c r="Y87" s="60">
        <v>22</v>
      </c>
      <c r="Z87" s="60">
        <v>14</v>
      </c>
      <c r="AA87" s="60">
        <v>123</v>
      </c>
      <c r="AB87" s="60">
        <v>75</v>
      </c>
      <c r="AC87" s="60" t="s">
        <v>43</v>
      </c>
      <c r="AD87" s="60" t="s">
        <v>43</v>
      </c>
      <c r="AE87" s="61">
        <v>365</v>
      </c>
      <c r="AF87" s="61">
        <v>22</v>
      </c>
      <c r="AG87" s="61">
        <v>19</v>
      </c>
      <c r="AH87" s="61">
        <v>5</v>
      </c>
      <c r="AI87" s="59">
        <v>17</v>
      </c>
      <c r="AJ87" s="59">
        <v>2</v>
      </c>
      <c r="AK87" s="59">
        <v>1</v>
      </c>
      <c r="AL87" s="59">
        <v>1</v>
      </c>
      <c r="AM87" s="59">
        <v>392</v>
      </c>
      <c r="AN87" s="59">
        <v>20</v>
      </c>
      <c r="AO87" s="62">
        <v>21.15</v>
      </c>
      <c r="AP87" s="62">
        <v>9.243</v>
      </c>
      <c r="AQ87" s="62">
        <v>20.236</v>
      </c>
      <c r="AR87" s="62">
        <v>8.156</v>
      </c>
      <c r="AS87" s="9"/>
    </row>
    <row r="88" spans="1:45" ht="89.25">
      <c r="A88" s="54">
        <v>52</v>
      </c>
      <c r="B88" s="55" t="s">
        <v>279</v>
      </c>
      <c r="C88" s="56">
        <v>0.1122</v>
      </c>
      <c r="D88" s="57">
        <v>603.13</v>
      </c>
      <c r="E88" s="57" t="s">
        <v>280</v>
      </c>
      <c r="F88" s="57"/>
      <c r="G88" s="57">
        <v>68</v>
      </c>
      <c r="H88" s="57" t="s">
        <v>281</v>
      </c>
      <c r="I88" s="57"/>
      <c r="J88" s="57" t="s">
        <v>282</v>
      </c>
      <c r="K88" s="58"/>
      <c r="L88" s="57">
        <v>394</v>
      </c>
      <c r="M88" s="57" t="s">
        <v>283</v>
      </c>
      <c r="N88" s="57"/>
      <c r="O88" s="59">
        <f>0+0</f>
        <v>0</v>
      </c>
      <c r="P88" s="60" t="s">
        <v>76</v>
      </c>
      <c r="Q88" s="59">
        <f>0+0</f>
        <v>0</v>
      </c>
      <c r="R88" s="59">
        <v>68</v>
      </c>
      <c r="S88" s="59">
        <v>394</v>
      </c>
      <c r="T88" s="60"/>
      <c r="U88" s="60"/>
      <c r="V88" s="59"/>
      <c r="W88" s="59"/>
      <c r="X88" s="60">
        <v>394</v>
      </c>
      <c r="Y88" s="60"/>
      <c r="Z88" s="60"/>
      <c r="AA88" s="60">
        <v>123</v>
      </c>
      <c r="AB88" s="60">
        <v>75</v>
      </c>
      <c r="AC88" s="60" t="s">
        <v>43</v>
      </c>
      <c r="AD88" s="60" t="s">
        <v>43</v>
      </c>
      <c r="AE88" s="61"/>
      <c r="AF88" s="61"/>
      <c r="AG88" s="61"/>
      <c r="AH88" s="61">
        <v>394</v>
      </c>
      <c r="AI88" s="59"/>
      <c r="AJ88" s="59"/>
      <c r="AK88" s="59"/>
      <c r="AL88" s="59">
        <v>68</v>
      </c>
      <c r="AM88" s="59">
        <v>394</v>
      </c>
      <c r="AN88" s="59">
        <v>68</v>
      </c>
      <c r="AO88" s="62" t="s">
        <v>20</v>
      </c>
      <c r="AP88" s="62" t="s">
        <v>20</v>
      </c>
      <c r="AQ88" s="62" t="s">
        <v>20</v>
      </c>
      <c r="AR88" s="62">
        <v>5.822</v>
      </c>
      <c r="AS88" s="9"/>
    </row>
    <row r="89" spans="1:45" ht="140.25">
      <c r="A89" s="54">
        <v>53</v>
      </c>
      <c r="B89" s="55" t="s">
        <v>284</v>
      </c>
      <c r="C89" s="56">
        <v>0.055</v>
      </c>
      <c r="D89" s="57">
        <v>11.69</v>
      </c>
      <c r="E89" s="57">
        <v>3.97</v>
      </c>
      <c r="F89" s="57" t="s">
        <v>285</v>
      </c>
      <c r="G89" s="57">
        <v>1</v>
      </c>
      <c r="H89" s="57"/>
      <c r="I89" s="57">
        <v>1</v>
      </c>
      <c r="J89" s="57">
        <v>21.15</v>
      </c>
      <c r="K89" s="58" t="s">
        <v>286</v>
      </c>
      <c r="L89" s="57">
        <v>8</v>
      </c>
      <c r="M89" s="57">
        <v>5</v>
      </c>
      <c r="N89" s="57" t="s">
        <v>287</v>
      </c>
      <c r="O89" s="59">
        <f>0+0</f>
        <v>0</v>
      </c>
      <c r="P89" s="60" t="s">
        <v>40</v>
      </c>
      <c r="Q89" s="59">
        <f>5+3</f>
        <v>8</v>
      </c>
      <c r="R89" s="59">
        <v>1</v>
      </c>
      <c r="S89" s="59">
        <v>8</v>
      </c>
      <c r="T89" s="60" t="s">
        <v>128</v>
      </c>
      <c r="U89" s="60" t="s">
        <v>129</v>
      </c>
      <c r="V89" s="59">
        <v>9</v>
      </c>
      <c r="W89" s="59">
        <v>5</v>
      </c>
      <c r="X89" s="60">
        <v>22</v>
      </c>
      <c r="Y89" s="60"/>
      <c r="Z89" s="60"/>
      <c r="AA89" s="60">
        <v>123</v>
      </c>
      <c r="AB89" s="60">
        <v>75</v>
      </c>
      <c r="AC89" s="60" t="s">
        <v>43</v>
      </c>
      <c r="AD89" s="60" t="s">
        <v>43</v>
      </c>
      <c r="AE89" s="61">
        <v>5</v>
      </c>
      <c r="AF89" s="61">
        <v>3</v>
      </c>
      <c r="AG89" s="61">
        <v>3</v>
      </c>
      <c r="AH89" s="61"/>
      <c r="AI89" s="59"/>
      <c r="AJ89" s="59">
        <v>1</v>
      </c>
      <c r="AK89" s="59"/>
      <c r="AL89" s="59"/>
      <c r="AM89" s="59">
        <v>8</v>
      </c>
      <c r="AN89" s="59">
        <v>1</v>
      </c>
      <c r="AO89" s="62">
        <v>21.15</v>
      </c>
      <c r="AP89" s="62">
        <v>9.008</v>
      </c>
      <c r="AQ89" s="62">
        <v>20.208</v>
      </c>
      <c r="AR89" s="62" t="s">
        <v>20</v>
      </c>
      <c r="AS89" s="9"/>
    </row>
    <row r="90" spans="1:45" ht="89.25">
      <c r="A90" s="54">
        <v>54</v>
      </c>
      <c r="B90" s="55" t="s">
        <v>279</v>
      </c>
      <c r="C90" s="56">
        <v>0.0281</v>
      </c>
      <c r="D90" s="57">
        <v>603.13</v>
      </c>
      <c r="E90" s="57" t="s">
        <v>280</v>
      </c>
      <c r="F90" s="57"/>
      <c r="G90" s="57">
        <v>17</v>
      </c>
      <c r="H90" s="57" t="s">
        <v>288</v>
      </c>
      <c r="I90" s="57"/>
      <c r="J90" s="57" t="s">
        <v>282</v>
      </c>
      <c r="K90" s="58"/>
      <c r="L90" s="57">
        <v>99</v>
      </c>
      <c r="M90" s="57" t="s">
        <v>289</v>
      </c>
      <c r="N90" s="57"/>
      <c r="O90" s="59">
        <f>0+0</f>
        <v>0</v>
      </c>
      <c r="P90" s="60" t="s">
        <v>76</v>
      </c>
      <c r="Q90" s="59">
        <f>0+0</f>
        <v>0</v>
      </c>
      <c r="R90" s="59">
        <v>17</v>
      </c>
      <c r="S90" s="59">
        <v>99</v>
      </c>
      <c r="T90" s="60"/>
      <c r="U90" s="60"/>
      <c r="V90" s="59"/>
      <c r="W90" s="59"/>
      <c r="X90" s="60">
        <v>99</v>
      </c>
      <c r="Y90" s="60"/>
      <c r="Z90" s="60"/>
      <c r="AA90" s="60">
        <v>123</v>
      </c>
      <c r="AB90" s="60">
        <v>75</v>
      </c>
      <c r="AC90" s="60" t="s">
        <v>43</v>
      </c>
      <c r="AD90" s="60" t="s">
        <v>43</v>
      </c>
      <c r="AE90" s="61"/>
      <c r="AF90" s="61"/>
      <c r="AG90" s="61"/>
      <c r="AH90" s="61">
        <v>99</v>
      </c>
      <c r="AI90" s="59"/>
      <c r="AJ90" s="59"/>
      <c r="AK90" s="59"/>
      <c r="AL90" s="59">
        <v>17</v>
      </c>
      <c r="AM90" s="59">
        <v>99</v>
      </c>
      <c r="AN90" s="59">
        <v>17</v>
      </c>
      <c r="AO90" s="62" t="s">
        <v>20</v>
      </c>
      <c r="AP90" s="62" t="s">
        <v>20</v>
      </c>
      <c r="AQ90" s="62" t="s">
        <v>20</v>
      </c>
      <c r="AR90" s="62">
        <v>5.822</v>
      </c>
      <c r="AS90" s="9"/>
    </row>
    <row r="91" spans="1:45" ht="140.25">
      <c r="A91" s="54">
        <v>55</v>
      </c>
      <c r="B91" s="55" t="s">
        <v>290</v>
      </c>
      <c r="C91" s="56">
        <v>0.055</v>
      </c>
      <c r="D91" s="57">
        <v>8904.62</v>
      </c>
      <c r="E91" s="57" t="s">
        <v>291</v>
      </c>
      <c r="F91" s="57" t="s">
        <v>292</v>
      </c>
      <c r="G91" s="57">
        <v>490</v>
      </c>
      <c r="H91" s="57" t="s">
        <v>293</v>
      </c>
      <c r="I91" s="57" t="s">
        <v>81</v>
      </c>
      <c r="J91" s="57" t="s">
        <v>294</v>
      </c>
      <c r="K91" s="58" t="s">
        <v>295</v>
      </c>
      <c r="L91" s="57">
        <v>3735</v>
      </c>
      <c r="M91" s="57" t="s">
        <v>296</v>
      </c>
      <c r="N91" s="57" t="s">
        <v>297</v>
      </c>
      <c r="O91" s="59">
        <f>58+2</f>
        <v>60</v>
      </c>
      <c r="P91" s="60" t="s">
        <v>40</v>
      </c>
      <c r="Q91" s="59">
        <f>1218+42</f>
        <v>1260</v>
      </c>
      <c r="R91" s="59">
        <v>490</v>
      </c>
      <c r="S91" s="59">
        <v>3735</v>
      </c>
      <c r="T91" s="60" t="s">
        <v>128</v>
      </c>
      <c r="U91" s="60" t="s">
        <v>129</v>
      </c>
      <c r="V91" s="59">
        <v>1399</v>
      </c>
      <c r="W91" s="59">
        <v>806</v>
      </c>
      <c r="X91" s="60">
        <v>5940</v>
      </c>
      <c r="Y91" s="60">
        <v>74</v>
      </c>
      <c r="Z91" s="60">
        <v>45</v>
      </c>
      <c r="AA91" s="60">
        <v>123</v>
      </c>
      <c r="AB91" s="60">
        <v>75</v>
      </c>
      <c r="AC91" s="60" t="s">
        <v>43</v>
      </c>
      <c r="AD91" s="60" t="s">
        <v>43</v>
      </c>
      <c r="AE91" s="61">
        <v>1218</v>
      </c>
      <c r="AF91" s="61">
        <v>60</v>
      </c>
      <c r="AG91" s="61">
        <v>42</v>
      </c>
      <c r="AH91" s="61">
        <v>2457</v>
      </c>
      <c r="AI91" s="59">
        <v>58</v>
      </c>
      <c r="AJ91" s="59">
        <v>7</v>
      </c>
      <c r="AK91" s="59">
        <v>2</v>
      </c>
      <c r="AL91" s="59">
        <v>425</v>
      </c>
      <c r="AM91" s="59">
        <v>3735</v>
      </c>
      <c r="AN91" s="59">
        <v>490</v>
      </c>
      <c r="AO91" s="62">
        <v>21.15</v>
      </c>
      <c r="AP91" s="62">
        <v>8.89</v>
      </c>
      <c r="AQ91" s="62">
        <v>20.238</v>
      </c>
      <c r="AR91" s="62">
        <v>5.777</v>
      </c>
      <c r="AS91" s="9"/>
    </row>
    <row r="92" spans="1:45" ht="89.25">
      <c r="A92" s="54">
        <v>56</v>
      </c>
      <c r="B92" s="55" t="s">
        <v>279</v>
      </c>
      <c r="C92" s="56">
        <v>0.0715</v>
      </c>
      <c r="D92" s="57">
        <v>603.13</v>
      </c>
      <c r="E92" s="57" t="s">
        <v>280</v>
      </c>
      <c r="F92" s="57"/>
      <c r="G92" s="57">
        <v>43</v>
      </c>
      <c r="H92" s="57" t="s">
        <v>298</v>
      </c>
      <c r="I92" s="57"/>
      <c r="J92" s="57" t="s">
        <v>282</v>
      </c>
      <c r="K92" s="58"/>
      <c r="L92" s="57">
        <v>251</v>
      </c>
      <c r="M92" s="57" t="s">
        <v>299</v>
      </c>
      <c r="N92" s="57"/>
      <c r="O92" s="59">
        <f>0+0</f>
        <v>0</v>
      </c>
      <c r="P92" s="60" t="s">
        <v>76</v>
      </c>
      <c r="Q92" s="59">
        <f>0+0</f>
        <v>0</v>
      </c>
      <c r="R92" s="59">
        <v>43</v>
      </c>
      <c r="S92" s="59">
        <v>251</v>
      </c>
      <c r="T92" s="60"/>
      <c r="U92" s="60"/>
      <c r="V92" s="59"/>
      <c r="W92" s="59"/>
      <c r="X92" s="60">
        <v>251</v>
      </c>
      <c r="Y92" s="60"/>
      <c r="Z92" s="60"/>
      <c r="AA92" s="60">
        <v>123</v>
      </c>
      <c r="AB92" s="60">
        <v>75</v>
      </c>
      <c r="AC92" s="60" t="s">
        <v>43</v>
      </c>
      <c r="AD92" s="60" t="s">
        <v>43</v>
      </c>
      <c r="AE92" s="61"/>
      <c r="AF92" s="61"/>
      <c r="AG92" s="61"/>
      <c r="AH92" s="61">
        <v>251</v>
      </c>
      <c r="AI92" s="59"/>
      <c r="AJ92" s="59"/>
      <c r="AK92" s="59"/>
      <c r="AL92" s="59">
        <v>43</v>
      </c>
      <c r="AM92" s="59">
        <v>251</v>
      </c>
      <c r="AN92" s="59">
        <v>43</v>
      </c>
      <c r="AO92" s="62" t="s">
        <v>20</v>
      </c>
      <c r="AP92" s="62" t="s">
        <v>20</v>
      </c>
      <c r="AQ92" s="62" t="s">
        <v>20</v>
      </c>
      <c r="AR92" s="62">
        <v>5.822</v>
      </c>
      <c r="AS92" s="9"/>
    </row>
    <row r="93" spans="1:45" ht="17.25" customHeight="1">
      <c r="A93" s="81" t="s">
        <v>300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9"/>
    </row>
    <row r="94" spans="1:45" ht="140.25">
      <c r="A94" s="54">
        <v>57</v>
      </c>
      <c r="B94" s="55" t="s">
        <v>301</v>
      </c>
      <c r="C94" s="56">
        <v>0.02</v>
      </c>
      <c r="D94" s="57">
        <v>591.24</v>
      </c>
      <c r="E94" s="57" t="s">
        <v>302</v>
      </c>
      <c r="F94" s="57" t="s">
        <v>303</v>
      </c>
      <c r="G94" s="57">
        <v>12</v>
      </c>
      <c r="H94" s="57" t="s">
        <v>304</v>
      </c>
      <c r="I94" s="57"/>
      <c r="J94" s="57" t="s">
        <v>305</v>
      </c>
      <c r="K94" s="58" t="s">
        <v>306</v>
      </c>
      <c r="L94" s="57">
        <v>242</v>
      </c>
      <c r="M94" s="57" t="s">
        <v>307</v>
      </c>
      <c r="N94" s="57">
        <v>1</v>
      </c>
      <c r="O94" s="59">
        <f>11+0</f>
        <v>11</v>
      </c>
      <c r="P94" s="60" t="s">
        <v>40</v>
      </c>
      <c r="Q94" s="59">
        <f>238+0</f>
        <v>238</v>
      </c>
      <c r="R94" s="59">
        <v>12</v>
      </c>
      <c r="S94" s="59">
        <v>242</v>
      </c>
      <c r="T94" s="60" t="s">
        <v>308</v>
      </c>
      <c r="U94" s="60" t="s">
        <v>309</v>
      </c>
      <c r="V94" s="59">
        <v>274</v>
      </c>
      <c r="W94" s="59">
        <v>169</v>
      </c>
      <c r="X94" s="60">
        <v>685</v>
      </c>
      <c r="Y94" s="60">
        <v>14</v>
      </c>
      <c r="Z94" s="60">
        <v>9</v>
      </c>
      <c r="AA94" s="60">
        <v>128</v>
      </c>
      <c r="AB94" s="60">
        <v>83</v>
      </c>
      <c r="AC94" s="60" t="s">
        <v>43</v>
      </c>
      <c r="AD94" s="60" t="s">
        <v>43</v>
      </c>
      <c r="AE94" s="61">
        <v>238</v>
      </c>
      <c r="AF94" s="61">
        <v>1</v>
      </c>
      <c r="AG94" s="61"/>
      <c r="AH94" s="61">
        <v>3</v>
      </c>
      <c r="AI94" s="59">
        <v>11</v>
      </c>
      <c r="AJ94" s="59"/>
      <c r="AK94" s="59"/>
      <c r="AL94" s="59">
        <v>1</v>
      </c>
      <c r="AM94" s="59">
        <v>242</v>
      </c>
      <c r="AN94" s="59">
        <v>12</v>
      </c>
      <c r="AO94" s="62">
        <v>21.15</v>
      </c>
      <c r="AP94" s="62">
        <v>7.615</v>
      </c>
      <c r="AQ94" s="62">
        <v>20.361</v>
      </c>
      <c r="AR94" s="62">
        <v>5.822</v>
      </c>
      <c r="AS94" s="9"/>
    </row>
    <row r="95" spans="1:45" ht="89.25">
      <c r="A95" s="54">
        <v>58</v>
      </c>
      <c r="B95" s="55" t="s">
        <v>310</v>
      </c>
      <c r="C95" s="56" t="s">
        <v>311</v>
      </c>
      <c r="D95" s="57">
        <v>81.4</v>
      </c>
      <c r="E95" s="57" t="s">
        <v>312</v>
      </c>
      <c r="F95" s="57"/>
      <c r="G95" s="57"/>
      <c r="H95" s="57"/>
      <c r="I95" s="57"/>
      <c r="J95" s="57" t="s">
        <v>313</v>
      </c>
      <c r="K95" s="58"/>
      <c r="L95" s="57">
        <v>1</v>
      </c>
      <c r="M95" s="57" t="s">
        <v>155</v>
      </c>
      <c r="N95" s="57"/>
      <c r="O95" s="59">
        <f>0+0</f>
        <v>0</v>
      </c>
      <c r="P95" s="60" t="s">
        <v>76</v>
      </c>
      <c r="Q95" s="59">
        <f>0+0</f>
        <v>0</v>
      </c>
      <c r="R95" s="59"/>
      <c r="S95" s="59">
        <v>1</v>
      </c>
      <c r="T95" s="60"/>
      <c r="U95" s="60"/>
      <c r="V95" s="59"/>
      <c r="W95" s="59"/>
      <c r="X95" s="60">
        <v>1</v>
      </c>
      <c r="Y95" s="60"/>
      <c r="Z95" s="60"/>
      <c r="AA95" s="60">
        <v>128</v>
      </c>
      <c r="AB95" s="60">
        <v>83</v>
      </c>
      <c r="AC95" s="60" t="s">
        <v>43</v>
      </c>
      <c r="AD95" s="60" t="s">
        <v>43</v>
      </c>
      <c r="AE95" s="61"/>
      <c r="AF95" s="61"/>
      <c r="AG95" s="61"/>
      <c r="AH95" s="61">
        <v>1</v>
      </c>
      <c r="AI95" s="59"/>
      <c r="AJ95" s="59"/>
      <c r="AK95" s="59"/>
      <c r="AL95" s="59"/>
      <c r="AM95" s="59">
        <v>1</v>
      </c>
      <c r="AN95" s="59"/>
      <c r="AO95" s="62" t="s">
        <v>20</v>
      </c>
      <c r="AP95" s="62" t="s">
        <v>20</v>
      </c>
      <c r="AQ95" s="62" t="s">
        <v>20</v>
      </c>
      <c r="AR95" s="62">
        <v>5.919</v>
      </c>
      <c r="AS95" s="9"/>
    </row>
    <row r="96" spans="1:45" ht="89.25">
      <c r="A96" s="54">
        <v>59</v>
      </c>
      <c r="B96" s="55" t="s">
        <v>314</v>
      </c>
      <c r="C96" s="56">
        <v>1.996</v>
      </c>
      <c r="D96" s="57">
        <v>11.42</v>
      </c>
      <c r="E96" s="57" t="s">
        <v>315</v>
      </c>
      <c r="F96" s="57"/>
      <c r="G96" s="57">
        <v>23</v>
      </c>
      <c r="H96" s="57" t="s">
        <v>316</v>
      </c>
      <c r="I96" s="57"/>
      <c r="J96" s="57" t="s">
        <v>317</v>
      </c>
      <c r="K96" s="58"/>
      <c r="L96" s="57">
        <v>87</v>
      </c>
      <c r="M96" s="57" t="s">
        <v>174</v>
      </c>
      <c r="N96" s="57"/>
      <c r="O96" s="59">
        <f>0+0</f>
        <v>0</v>
      </c>
      <c r="P96" s="60" t="s">
        <v>76</v>
      </c>
      <c r="Q96" s="59">
        <f>0+0</f>
        <v>0</v>
      </c>
      <c r="R96" s="59">
        <v>23</v>
      </c>
      <c r="S96" s="59">
        <v>87</v>
      </c>
      <c r="T96" s="60"/>
      <c r="U96" s="60"/>
      <c r="V96" s="59"/>
      <c r="W96" s="59"/>
      <c r="X96" s="60">
        <v>87</v>
      </c>
      <c r="Y96" s="60"/>
      <c r="Z96" s="60"/>
      <c r="AA96" s="60">
        <v>128</v>
      </c>
      <c r="AB96" s="60">
        <v>83</v>
      </c>
      <c r="AC96" s="60" t="s">
        <v>43</v>
      </c>
      <c r="AD96" s="60" t="s">
        <v>43</v>
      </c>
      <c r="AE96" s="61"/>
      <c r="AF96" s="61"/>
      <c r="AG96" s="61"/>
      <c r="AH96" s="61">
        <v>87</v>
      </c>
      <c r="AI96" s="59"/>
      <c r="AJ96" s="59"/>
      <c r="AK96" s="59"/>
      <c r="AL96" s="59">
        <v>23</v>
      </c>
      <c r="AM96" s="59">
        <v>87</v>
      </c>
      <c r="AN96" s="59">
        <v>23</v>
      </c>
      <c r="AO96" s="62" t="s">
        <v>20</v>
      </c>
      <c r="AP96" s="62" t="s">
        <v>20</v>
      </c>
      <c r="AQ96" s="62" t="s">
        <v>20</v>
      </c>
      <c r="AR96" s="62">
        <v>3.831</v>
      </c>
      <c r="AS96" s="9"/>
    </row>
    <row r="97" spans="1:45" ht="102">
      <c r="A97" s="54">
        <v>60</v>
      </c>
      <c r="B97" s="55" t="s">
        <v>318</v>
      </c>
      <c r="C97" s="56">
        <v>1</v>
      </c>
      <c r="D97" s="57">
        <v>14.8</v>
      </c>
      <c r="E97" s="57" t="s">
        <v>319</v>
      </c>
      <c r="F97" s="57"/>
      <c r="G97" s="57">
        <v>15</v>
      </c>
      <c r="H97" s="57" t="s">
        <v>320</v>
      </c>
      <c r="I97" s="57"/>
      <c r="J97" s="57" t="s">
        <v>321</v>
      </c>
      <c r="K97" s="58"/>
      <c r="L97" s="57">
        <v>160</v>
      </c>
      <c r="M97" s="57" t="s">
        <v>322</v>
      </c>
      <c r="N97" s="57"/>
      <c r="O97" s="59">
        <f>0+0</f>
        <v>0</v>
      </c>
      <c r="P97" s="60" t="s">
        <v>76</v>
      </c>
      <c r="Q97" s="59">
        <f>0+0</f>
        <v>0</v>
      </c>
      <c r="R97" s="59">
        <v>15</v>
      </c>
      <c r="S97" s="59">
        <v>160</v>
      </c>
      <c r="T97" s="60"/>
      <c r="U97" s="60"/>
      <c r="V97" s="59"/>
      <c r="W97" s="59"/>
      <c r="X97" s="60">
        <v>160</v>
      </c>
      <c r="Y97" s="60"/>
      <c r="Z97" s="60"/>
      <c r="AA97" s="60">
        <v>128</v>
      </c>
      <c r="AB97" s="60">
        <v>83</v>
      </c>
      <c r="AC97" s="60" t="s">
        <v>43</v>
      </c>
      <c r="AD97" s="60" t="s">
        <v>43</v>
      </c>
      <c r="AE97" s="61"/>
      <c r="AF97" s="61"/>
      <c r="AG97" s="61"/>
      <c r="AH97" s="61">
        <v>160</v>
      </c>
      <c r="AI97" s="59"/>
      <c r="AJ97" s="59"/>
      <c r="AK97" s="59"/>
      <c r="AL97" s="59">
        <v>15</v>
      </c>
      <c r="AM97" s="59">
        <v>160</v>
      </c>
      <c r="AN97" s="59">
        <v>15</v>
      </c>
      <c r="AO97" s="62" t="s">
        <v>20</v>
      </c>
      <c r="AP97" s="62" t="s">
        <v>20</v>
      </c>
      <c r="AQ97" s="62" t="s">
        <v>20</v>
      </c>
      <c r="AR97" s="62">
        <v>10.795</v>
      </c>
      <c r="AS97" s="9"/>
    </row>
    <row r="98" spans="1:45" ht="76.5">
      <c r="A98" s="54">
        <v>61</v>
      </c>
      <c r="B98" s="55" t="s">
        <v>323</v>
      </c>
      <c r="C98" s="56">
        <v>0.1</v>
      </c>
      <c r="D98" s="57">
        <v>213.18</v>
      </c>
      <c r="E98" s="57" t="s">
        <v>324</v>
      </c>
      <c r="F98" s="57"/>
      <c r="G98" s="57">
        <v>21</v>
      </c>
      <c r="H98" s="57" t="s">
        <v>325</v>
      </c>
      <c r="I98" s="57"/>
      <c r="J98" s="57" t="s">
        <v>45</v>
      </c>
      <c r="K98" s="58"/>
      <c r="L98" s="57">
        <v>125</v>
      </c>
      <c r="M98" s="57" t="s">
        <v>326</v>
      </c>
      <c r="N98" s="57"/>
      <c r="O98" s="59">
        <f>0+0</f>
        <v>0</v>
      </c>
      <c r="P98" s="60" t="s">
        <v>76</v>
      </c>
      <c r="Q98" s="59">
        <f>0+0</f>
        <v>0</v>
      </c>
      <c r="R98" s="59">
        <v>21</v>
      </c>
      <c r="S98" s="59">
        <v>125</v>
      </c>
      <c r="T98" s="60"/>
      <c r="U98" s="60"/>
      <c r="V98" s="59"/>
      <c r="W98" s="59"/>
      <c r="X98" s="60">
        <v>125</v>
      </c>
      <c r="Y98" s="60"/>
      <c r="Z98" s="60"/>
      <c r="AA98" s="60">
        <v>128</v>
      </c>
      <c r="AB98" s="60">
        <v>83</v>
      </c>
      <c r="AC98" s="60" t="s">
        <v>43</v>
      </c>
      <c r="AD98" s="60" t="s">
        <v>43</v>
      </c>
      <c r="AE98" s="61"/>
      <c r="AF98" s="61"/>
      <c r="AG98" s="61"/>
      <c r="AH98" s="61">
        <v>125</v>
      </c>
      <c r="AI98" s="59"/>
      <c r="AJ98" s="59"/>
      <c r="AK98" s="59"/>
      <c r="AL98" s="59">
        <v>21</v>
      </c>
      <c r="AM98" s="59">
        <v>125</v>
      </c>
      <c r="AN98" s="59">
        <v>21</v>
      </c>
      <c r="AO98" s="62">
        <v>21.15</v>
      </c>
      <c r="AP98" s="62" t="s">
        <v>20</v>
      </c>
      <c r="AQ98" s="62" t="s">
        <v>20</v>
      </c>
      <c r="AR98" s="62">
        <v>5.85</v>
      </c>
      <c r="AS98" s="9"/>
    </row>
    <row r="99" spans="1:45" ht="140.25">
      <c r="A99" s="54">
        <v>62</v>
      </c>
      <c r="B99" s="55" t="s">
        <v>327</v>
      </c>
      <c r="C99" s="56">
        <v>0.05</v>
      </c>
      <c r="D99" s="57">
        <v>606.62</v>
      </c>
      <c r="E99" s="57" t="s">
        <v>328</v>
      </c>
      <c r="F99" s="57" t="s">
        <v>329</v>
      </c>
      <c r="G99" s="57">
        <v>30</v>
      </c>
      <c r="H99" s="57" t="s">
        <v>330</v>
      </c>
      <c r="I99" s="57">
        <v>2</v>
      </c>
      <c r="J99" s="57" t="s">
        <v>331</v>
      </c>
      <c r="K99" s="58" t="s">
        <v>332</v>
      </c>
      <c r="L99" s="57">
        <v>582</v>
      </c>
      <c r="M99" s="57" t="s">
        <v>333</v>
      </c>
      <c r="N99" s="57" t="s">
        <v>334</v>
      </c>
      <c r="O99" s="59">
        <f>26+0</f>
        <v>26</v>
      </c>
      <c r="P99" s="60" t="s">
        <v>40</v>
      </c>
      <c r="Q99" s="59">
        <f>555+6</f>
        <v>561</v>
      </c>
      <c r="R99" s="59">
        <v>30</v>
      </c>
      <c r="S99" s="59">
        <v>582</v>
      </c>
      <c r="T99" s="60" t="s">
        <v>308</v>
      </c>
      <c r="U99" s="60" t="s">
        <v>309</v>
      </c>
      <c r="V99" s="59">
        <v>645</v>
      </c>
      <c r="W99" s="59">
        <v>398</v>
      </c>
      <c r="X99" s="60">
        <v>1625</v>
      </c>
      <c r="Y99" s="60">
        <v>33</v>
      </c>
      <c r="Z99" s="60">
        <v>22</v>
      </c>
      <c r="AA99" s="60">
        <v>128</v>
      </c>
      <c r="AB99" s="60">
        <v>83</v>
      </c>
      <c r="AC99" s="60" t="s">
        <v>43</v>
      </c>
      <c r="AD99" s="60" t="s">
        <v>43</v>
      </c>
      <c r="AE99" s="61">
        <v>555</v>
      </c>
      <c r="AF99" s="61">
        <v>14</v>
      </c>
      <c r="AG99" s="61">
        <v>6</v>
      </c>
      <c r="AH99" s="61">
        <v>13</v>
      </c>
      <c r="AI99" s="59">
        <v>26</v>
      </c>
      <c r="AJ99" s="59">
        <v>2</v>
      </c>
      <c r="AK99" s="59"/>
      <c r="AL99" s="59">
        <v>2</v>
      </c>
      <c r="AM99" s="59">
        <v>582</v>
      </c>
      <c r="AN99" s="59">
        <v>30</v>
      </c>
      <c r="AO99" s="62">
        <v>21.15</v>
      </c>
      <c r="AP99" s="62">
        <v>7.607</v>
      </c>
      <c r="AQ99" s="62">
        <v>20.208</v>
      </c>
      <c r="AR99" s="62">
        <v>5.871</v>
      </c>
      <c r="AS99" s="9"/>
    </row>
    <row r="100" spans="1:45" ht="102">
      <c r="A100" s="54">
        <v>63</v>
      </c>
      <c r="B100" s="55" t="s">
        <v>335</v>
      </c>
      <c r="C100" s="56" t="s">
        <v>336</v>
      </c>
      <c r="D100" s="57">
        <v>155.1</v>
      </c>
      <c r="E100" s="57" t="s">
        <v>337</v>
      </c>
      <c r="F100" s="57"/>
      <c r="G100" s="57">
        <v>1</v>
      </c>
      <c r="H100" s="57" t="s">
        <v>155</v>
      </c>
      <c r="I100" s="57"/>
      <c r="J100" s="57" t="s">
        <v>338</v>
      </c>
      <c r="K100" s="58"/>
      <c r="L100" s="57">
        <v>5</v>
      </c>
      <c r="M100" s="57" t="s">
        <v>162</v>
      </c>
      <c r="N100" s="57"/>
      <c r="O100" s="59">
        <f>0+0</f>
        <v>0</v>
      </c>
      <c r="P100" s="60" t="s">
        <v>76</v>
      </c>
      <c r="Q100" s="59">
        <f>0+0</f>
        <v>0</v>
      </c>
      <c r="R100" s="59">
        <v>1</v>
      </c>
      <c r="S100" s="59">
        <v>5</v>
      </c>
      <c r="T100" s="60"/>
      <c r="U100" s="60"/>
      <c r="V100" s="59"/>
      <c r="W100" s="59"/>
      <c r="X100" s="60">
        <v>5</v>
      </c>
      <c r="Y100" s="60"/>
      <c r="Z100" s="60"/>
      <c r="AA100" s="60">
        <v>128</v>
      </c>
      <c r="AB100" s="60">
        <v>83</v>
      </c>
      <c r="AC100" s="60" t="s">
        <v>43</v>
      </c>
      <c r="AD100" s="60" t="s">
        <v>43</v>
      </c>
      <c r="AE100" s="61"/>
      <c r="AF100" s="61"/>
      <c r="AG100" s="61"/>
      <c r="AH100" s="61">
        <v>5</v>
      </c>
      <c r="AI100" s="59"/>
      <c r="AJ100" s="59"/>
      <c r="AK100" s="59"/>
      <c r="AL100" s="59">
        <v>1</v>
      </c>
      <c r="AM100" s="59">
        <v>5</v>
      </c>
      <c r="AN100" s="59">
        <v>1</v>
      </c>
      <c r="AO100" s="62" t="s">
        <v>20</v>
      </c>
      <c r="AP100" s="62" t="s">
        <v>20</v>
      </c>
      <c r="AQ100" s="62" t="s">
        <v>20</v>
      </c>
      <c r="AR100" s="62">
        <v>5.844</v>
      </c>
      <c r="AS100" s="9"/>
    </row>
    <row r="101" spans="1:45" ht="89.25">
      <c r="A101" s="54">
        <v>64</v>
      </c>
      <c r="B101" s="55" t="s">
        <v>339</v>
      </c>
      <c r="C101" s="56">
        <v>4.99</v>
      </c>
      <c r="D101" s="57">
        <v>47.87</v>
      </c>
      <c r="E101" s="57" t="s">
        <v>340</v>
      </c>
      <c r="F101" s="57"/>
      <c r="G101" s="57">
        <v>239</v>
      </c>
      <c r="H101" s="57" t="s">
        <v>341</v>
      </c>
      <c r="I101" s="57"/>
      <c r="J101" s="57" t="s">
        <v>342</v>
      </c>
      <c r="K101" s="58"/>
      <c r="L101" s="57">
        <v>570</v>
      </c>
      <c r="M101" s="57" t="s">
        <v>343</v>
      </c>
      <c r="N101" s="57"/>
      <c r="O101" s="59">
        <f>0+0</f>
        <v>0</v>
      </c>
      <c r="P101" s="60" t="s">
        <v>76</v>
      </c>
      <c r="Q101" s="59">
        <f>0+0</f>
        <v>0</v>
      </c>
      <c r="R101" s="59">
        <v>239</v>
      </c>
      <c r="S101" s="59">
        <v>570</v>
      </c>
      <c r="T101" s="60"/>
      <c r="U101" s="60"/>
      <c r="V101" s="59"/>
      <c r="W101" s="59"/>
      <c r="X101" s="60">
        <v>570</v>
      </c>
      <c r="Y101" s="60"/>
      <c r="Z101" s="60"/>
      <c r="AA101" s="60">
        <v>128</v>
      </c>
      <c r="AB101" s="60">
        <v>83</v>
      </c>
      <c r="AC101" s="60" t="s">
        <v>43</v>
      </c>
      <c r="AD101" s="60" t="s">
        <v>43</v>
      </c>
      <c r="AE101" s="61"/>
      <c r="AF101" s="61"/>
      <c r="AG101" s="61"/>
      <c r="AH101" s="61">
        <v>570</v>
      </c>
      <c r="AI101" s="59"/>
      <c r="AJ101" s="59"/>
      <c r="AK101" s="59"/>
      <c r="AL101" s="59">
        <v>239</v>
      </c>
      <c r="AM101" s="59">
        <v>570</v>
      </c>
      <c r="AN101" s="59">
        <v>239</v>
      </c>
      <c r="AO101" s="62" t="s">
        <v>20</v>
      </c>
      <c r="AP101" s="62" t="s">
        <v>20</v>
      </c>
      <c r="AQ101" s="62" t="s">
        <v>20</v>
      </c>
      <c r="AR101" s="62">
        <v>2.387</v>
      </c>
      <c r="AS101" s="9"/>
    </row>
    <row r="102" spans="1:45" ht="102">
      <c r="A102" s="54">
        <v>65</v>
      </c>
      <c r="B102" s="55" t="s">
        <v>344</v>
      </c>
      <c r="C102" s="56">
        <v>1</v>
      </c>
      <c r="D102" s="57">
        <v>15.16</v>
      </c>
      <c r="E102" s="57" t="s">
        <v>345</v>
      </c>
      <c r="F102" s="57"/>
      <c r="G102" s="57">
        <v>15</v>
      </c>
      <c r="H102" s="57" t="s">
        <v>320</v>
      </c>
      <c r="I102" s="57"/>
      <c r="J102" s="57" t="s">
        <v>346</v>
      </c>
      <c r="K102" s="58"/>
      <c r="L102" s="57">
        <v>100</v>
      </c>
      <c r="M102" s="57" t="s">
        <v>347</v>
      </c>
      <c r="N102" s="57"/>
      <c r="O102" s="59">
        <f>0+0</f>
        <v>0</v>
      </c>
      <c r="P102" s="60" t="s">
        <v>76</v>
      </c>
      <c r="Q102" s="59">
        <f>0+0</f>
        <v>0</v>
      </c>
      <c r="R102" s="59">
        <v>15</v>
      </c>
      <c r="S102" s="59">
        <v>100</v>
      </c>
      <c r="T102" s="60"/>
      <c r="U102" s="60"/>
      <c r="V102" s="59"/>
      <c r="W102" s="59"/>
      <c r="X102" s="60">
        <v>100</v>
      </c>
      <c r="Y102" s="60"/>
      <c r="Z102" s="60"/>
      <c r="AA102" s="60">
        <v>128</v>
      </c>
      <c r="AB102" s="60">
        <v>83</v>
      </c>
      <c r="AC102" s="60" t="s">
        <v>43</v>
      </c>
      <c r="AD102" s="60" t="s">
        <v>43</v>
      </c>
      <c r="AE102" s="61"/>
      <c r="AF102" s="61"/>
      <c r="AG102" s="61"/>
      <c r="AH102" s="61">
        <v>100</v>
      </c>
      <c r="AI102" s="59"/>
      <c r="AJ102" s="59"/>
      <c r="AK102" s="59"/>
      <c r="AL102" s="59">
        <v>15</v>
      </c>
      <c r="AM102" s="59">
        <v>100</v>
      </c>
      <c r="AN102" s="59">
        <v>15</v>
      </c>
      <c r="AO102" s="62" t="s">
        <v>20</v>
      </c>
      <c r="AP102" s="62" t="s">
        <v>20</v>
      </c>
      <c r="AQ102" s="62" t="s">
        <v>20</v>
      </c>
      <c r="AR102" s="62">
        <v>6.592</v>
      </c>
      <c r="AS102" s="9"/>
    </row>
    <row r="103" spans="1:45" ht="102">
      <c r="A103" s="54">
        <v>66</v>
      </c>
      <c r="B103" s="55" t="s">
        <v>348</v>
      </c>
      <c r="C103" s="56">
        <v>1</v>
      </c>
      <c r="D103" s="57">
        <v>125.7</v>
      </c>
      <c r="E103" s="57" t="s">
        <v>349</v>
      </c>
      <c r="F103" s="57"/>
      <c r="G103" s="57">
        <v>126</v>
      </c>
      <c r="H103" s="57" t="s">
        <v>350</v>
      </c>
      <c r="I103" s="57"/>
      <c r="J103" s="57" t="s">
        <v>45</v>
      </c>
      <c r="K103" s="58"/>
      <c r="L103" s="57">
        <v>735</v>
      </c>
      <c r="M103" s="57" t="s">
        <v>351</v>
      </c>
      <c r="N103" s="57"/>
      <c r="O103" s="59">
        <f>0+0</f>
        <v>0</v>
      </c>
      <c r="P103" s="60" t="s">
        <v>76</v>
      </c>
      <c r="Q103" s="59">
        <f>0+0</f>
        <v>0</v>
      </c>
      <c r="R103" s="59">
        <v>126</v>
      </c>
      <c r="S103" s="59">
        <v>735</v>
      </c>
      <c r="T103" s="60"/>
      <c r="U103" s="60"/>
      <c r="V103" s="59"/>
      <c r="W103" s="59"/>
      <c r="X103" s="60">
        <v>735</v>
      </c>
      <c r="Y103" s="60"/>
      <c r="Z103" s="60"/>
      <c r="AA103" s="60">
        <v>128</v>
      </c>
      <c r="AB103" s="60">
        <v>83</v>
      </c>
      <c r="AC103" s="60" t="s">
        <v>43</v>
      </c>
      <c r="AD103" s="60" t="s">
        <v>43</v>
      </c>
      <c r="AE103" s="61"/>
      <c r="AF103" s="61"/>
      <c r="AG103" s="61"/>
      <c r="AH103" s="61">
        <v>735</v>
      </c>
      <c r="AI103" s="59"/>
      <c r="AJ103" s="59"/>
      <c r="AK103" s="59"/>
      <c r="AL103" s="59">
        <v>126</v>
      </c>
      <c r="AM103" s="59">
        <v>735</v>
      </c>
      <c r="AN103" s="59">
        <v>126</v>
      </c>
      <c r="AO103" s="62">
        <v>21.15</v>
      </c>
      <c r="AP103" s="62" t="s">
        <v>20</v>
      </c>
      <c r="AQ103" s="62" t="s">
        <v>20</v>
      </c>
      <c r="AR103" s="62">
        <v>5.85</v>
      </c>
      <c r="AS103" s="9"/>
    </row>
    <row r="104" spans="1:45" ht="140.25">
      <c r="A104" s="54">
        <v>67</v>
      </c>
      <c r="B104" s="55" t="s">
        <v>352</v>
      </c>
      <c r="C104" s="56">
        <v>0.1</v>
      </c>
      <c r="D104" s="57">
        <v>1432.01</v>
      </c>
      <c r="E104" s="57" t="s">
        <v>353</v>
      </c>
      <c r="F104" s="57" t="s">
        <v>354</v>
      </c>
      <c r="G104" s="57">
        <v>143</v>
      </c>
      <c r="H104" s="57" t="s">
        <v>355</v>
      </c>
      <c r="I104" s="57">
        <v>47</v>
      </c>
      <c r="J104" s="57" t="s">
        <v>356</v>
      </c>
      <c r="K104" s="58" t="s">
        <v>357</v>
      </c>
      <c r="L104" s="57">
        <v>2077</v>
      </c>
      <c r="M104" s="57" t="s">
        <v>358</v>
      </c>
      <c r="N104" s="57">
        <v>114</v>
      </c>
      <c r="O104" s="59">
        <f>92+0</f>
        <v>92</v>
      </c>
      <c r="P104" s="60" t="s">
        <v>40</v>
      </c>
      <c r="Q104" s="59">
        <f>1950+0</f>
        <v>1950</v>
      </c>
      <c r="R104" s="59">
        <v>143</v>
      </c>
      <c r="S104" s="59">
        <v>2077</v>
      </c>
      <c r="T104" s="60" t="s">
        <v>308</v>
      </c>
      <c r="U104" s="60" t="s">
        <v>309</v>
      </c>
      <c r="V104" s="59">
        <v>2243</v>
      </c>
      <c r="W104" s="59">
        <v>1385</v>
      </c>
      <c r="X104" s="60">
        <v>5705</v>
      </c>
      <c r="Y104" s="60">
        <v>118</v>
      </c>
      <c r="Z104" s="60">
        <v>76</v>
      </c>
      <c r="AA104" s="60">
        <v>128</v>
      </c>
      <c r="AB104" s="60">
        <v>83</v>
      </c>
      <c r="AC104" s="60" t="s">
        <v>43</v>
      </c>
      <c r="AD104" s="60" t="s">
        <v>43</v>
      </c>
      <c r="AE104" s="61">
        <v>1950</v>
      </c>
      <c r="AF104" s="61">
        <v>114</v>
      </c>
      <c r="AG104" s="61"/>
      <c r="AH104" s="61">
        <v>13</v>
      </c>
      <c r="AI104" s="59">
        <v>92</v>
      </c>
      <c r="AJ104" s="59">
        <v>47</v>
      </c>
      <c r="AK104" s="59"/>
      <c r="AL104" s="59">
        <v>4</v>
      </c>
      <c r="AM104" s="59">
        <v>2077</v>
      </c>
      <c r="AN104" s="59">
        <v>143</v>
      </c>
      <c r="AO104" s="62">
        <v>21.15</v>
      </c>
      <c r="AP104" s="62">
        <v>2.425</v>
      </c>
      <c r="AQ104" s="62">
        <v>19.556</v>
      </c>
      <c r="AR104" s="62">
        <v>3.308</v>
      </c>
      <c r="AS104" s="9"/>
    </row>
    <row r="105" spans="1:45" ht="76.5">
      <c r="A105" s="54">
        <v>68</v>
      </c>
      <c r="B105" s="55" t="s">
        <v>359</v>
      </c>
      <c r="C105" s="56">
        <v>1.005</v>
      </c>
      <c r="D105" s="57">
        <v>12.74</v>
      </c>
      <c r="E105" s="57" t="s">
        <v>360</v>
      </c>
      <c r="F105" s="57"/>
      <c r="G105" s="57">
        <v>13</v>
      </c>
      <c r="H105" s="57" t="s">
        <v>361</v>
      </c>
      <c r="I105" s="57"/>
      <c r="J105" s="57" t="s">
        <v>362</v>
      </c>
      <c r="K105" s="58"/>
      <c r="L105" s="57">
        <v>40</v>
      </c>
      <c r="M105" s="57" t="s">
        <v>363</v>
      </c>
      <c r="N105" s="57"/>
      <c r="O105" s="59">
        <f aca="true" t="shared" si="2" ref="O105:O110">0+0</f>
        <v>0</v>
      </c>
      <c r="P105" s="60" t="s">
        <v>76</v>
      </c>
      <c r="Q105" s="59">
        <f aca="true" t="shared" si="3" ref="Q105:Q110">0+0</f>
        <v>0</v>
      </c>
      <c r="R105" s="59">
        <v>13</v>
      </c>
      <c r="S105" s="59">
        <v>40</v>
      </c>
      <c r="T105" s="60"/>
      <c r="U105" s="60"/>
      <c r="V105" s="59"/>
      <c r="W105" s="59"/>
      <c r="X105" s="60">
        <v>40</v>
      </c>
      <c r="Y105" s="60"/>
      <c r="Z105" s="60"/>
      <c r="AA105" s="60">
        <v>128</v>
      </c>
      <c r="AB105" s="60">
        <v>83</v>
      </c>
      <c r="AC105" s="60" t="s">
        <v>43</v>
      </c>
      <c r="AD105" s="60" t="s">
        <v>43</v>
      </c>
      <c r="AE105" s="61"/>
      <c r="AF105" s="61"/>
      <c r="AG105" s="61"/>
      <c r="AH105" s="61">
        <v>40</v>
      </c>
      <c r="AI105" s="59"/>
      <c r="AJ105" s="59"/>
      <c r="AK105" s="59"/>
      <c r="AL105" s="59">
        <v>13</v>
      </c>
      <c r="AM105" s="59">
        <v>40</v>
      </c>
      <c r="AN105" s="59">
        <v>13</v>
      </c>
      <c r="AO105" s="62" t="s">
        <v>20</v>
      </c>
      <c r="AP105" s="62" t="s">
        <v>20</v>
      </c>
      <c r="AQ105" s="62" t="s">
        <v>20</v>
      </c>
      <c r="AR105" s="62">
        <v>3.155</v>
      </c>
      <c r="AS105" s="9"/>
    </row>
    <row r="106" spans="1:45" ht="102">
      <c r="A106" s="54">
        <v>69</v>
      </c>
      <c r="B106" s="55" t="s">
        <v>364</v>
      </c>
      <c r="C106" s="56">
        <v>14.3</v>
      </c>
      <c r="D106" s="57">
        <v>43.56</v>
      </c>
      <c r="E106" s="57" t="s">
        <v>365</v>
      </c>
      <c r="F106" s="57"/>
      <c r="G106" s="57">
        <v>623</v>
      </c>
      <c r="H106" s="57" t="s">
        <v>366</v>
      </c>
      <c r="I106" s="57"/>
      <c r="J106" s="57" t="s">
        <v>367</v>
      </c>
      <c r="K106" s="58"/>
      <c r="L106" s="57">
        <v>2339</v>
      </c>
      <c r="M106" s="57" t="s">
        <v>368</v>
      </c>
      <c r="N106" s="57"/>
      <c r="O106" s="59">
        <f t="shared" si="2"/>
        <v>0</v>
      </c>
      <c r="P106" s="60" t="s">
        <v>76</v>
      </c>
      <c r="Q106" s="59">
        <f t="shared" si="3"/>
        <v>0</v>
      </c>
      <c r="R106" s="59">
        <v>623</v>
      </c>
      <c r="S106" s="59">
        <v>2339</v>
      </c>
      <c r="T106" s="60"/>
      <c r="U106" s="60"/>
      <c r="V106" s="59"/>
      <c r="W106" s="59"/>
      <c r="X106" s="60">
        <v>2339</v>
      </c>
      <c r="Y106" s="60"/>
      <c r="Z106" s="60"/>
      <c r="AA106" s="60">
        <v>128</v>
      </c>
      <c r="AB106" s="60">
        <v>83</v>
      </c>
      <c r="AC106" s="60" t="s">
        <v>43</v>
      </c>
      <c r="AD106" s="60" t="s">
        <v>43</v>
      </c>
      <c r="AE106" s="61"/>
      <c r="AF106" s="61"/>
      <c r="AG106" s="61"/>
      <c r="AH106" s="61">
        <v>2339</v>
      </c>
      <c r="AI106" s="59"/>
      <c r="AJ106" s="59"/>
      <c r="AK106" s="59"/>
      <c r="AL106" s="59">
        <v>623</v>
      </c>
      <c r="AM106" s="59">
        <v>2339</v>
      </c>
      <c r="AN106" s="59">
        <v>623</v>
      </c>
      <c r="AO106" s="62" t="s">
        <v>20</v>
      </c>
      <c r="AP106" s="62" t="s">
        <v>20</v>
      </c>
      <c r="AQ106" s="62" t="s">
        <v>20</v>
      </c>
      <c r="AR106" s="62">
        <v>3.755</v>
      </c>
      <c r="AS106" s="9"/>
    </row>
    <row r="107" spans="1:45" ht="89.25">
      <c r="A107" s="54">
        <v>70</v>
      </c>
      <c r="B107" s="55" t="s">
        <v>369</v>
      </c>
      <c r="C107" s="56">
        <v>0.2</v>
      </c>
      <c r="D107" s="57">
        <v>10.56</v>
      </c>
      <c r="E107" s="57" t="s">
        <v>370</v>
      </c>
      <c r="F107" s="57"/>
      <c r="G107" s="57">
        <v>2</v>
      </c>
      <c r="H107" s="57" t="s">
        <v>371</v>
      </c>
      <c r="I107" s="57"/>
      <c r="J107" s="57" t="s">
        <v>372</v>
      </c>
      <c r="K107" s="58"/>
      <c r="L107" s="57">
        <v>10</v>
      </c>
      <c r="M107" s="57" t="s">
        <v>373</v>
      </c>
      <c r="N107" s="57"/>
      <c r="O107" s="59">
        <f t="shared" si="2"/>
        <v>0</v>
      </c>
      <c r="P107" s="60" t="s">
        <v>76</v>
      </c>
      <c r="Q107" s="59">
        <f t="shared" si="3"/>
        <v>0</v>
      </c>
      <c r="R107" s="59">
        <v>2</v>
      </c>
      <c r="S107" s="59">
        <v>10</v>
      </c>
      <c r="T107" s="60"/>
      <c r="U107" s="60"/>
      <c r="V107" s="59"/>
      <c r="W107" s="59"/>
      <c r="X107" s="60">
        <v>10</v>
      </c>
      <c r="Y107" s="60"/>
      <c r="Z107" s="60"/>
      <c r="AA107" s="60">
        <v>128</v>
      </c>
      <c r="AB107" s="60">
        <v>83</v>
      </c>
      <c r="AC107" s="60" t="s">
        <v>43</v>
      </c>
      <c r="AD107" s="60" t="s">
        <v>43</v>
      </c>
      <c r="AE107" s="61"/>
      <c r="AF107" s="61"/>
      <c r="AG107" s="61"/>
      <c r="AH107" s="61">
        <v>10</v>
      </c>
      <c r="AI107" s="59"/>
      <c r="AJ107" s="59"/>
      <c r="AK107" s="59"/>
      <c r="AL107" s="59">
        <v>2</v>
      </c>
      <c r="AM107" s="59">
        <v>10</v>
      </c>
      <c r="AN107" s="59">
        <v>2</v>
      </c>
      <c r="AO107" s="62" t="s">
        <v>20</v>
      </c>
      <c r="AP107" s="62" t="s">
        <v>20</v>
      </c>
      <c r="AQ107" s="62" t="s">
        <v>20</v>
      </c>
      <c r="AR107" s="62">
        <v>4.552</v>
      </c>
      <c r="AS107" s="9"/>
    </row>
    <row r="108" spans="1:45" ht="89.25">
      <c r="A108" s="54">
        <v>71</v>
      </c>
      <c r="B108" s="55" t="s">
        <v>374</v>
      </c>
      <c r="C108" s="56">
        <v>0.2</v>
      </c>
      <c r="D108" s="57">
        <v>14.52</v>
      </c>
      <c r="E108" s="57" t="s">
        <v>375</v>
      </c>
      <c r="F108" s="57"/>
      <c r="G108" s="57">
        <v>3</v>
      </c>
      <c r="H108" s="57" t="s">
        <v>376</v>
      </c>
      <c r="I108" s="57"/>
      <c r="J108" s="57" t="s">
        <v>377</v>
      </c>
      <c r="K108" s="58"/>
      <c r="L108" s="57">
        <v>10</v>
      </c>
      <c r="M108" s="57" t="s">
        <v>373</v>
      </c>
      <c r="N108" s="57"/>
      <c r="O108" s="59">
        <f t="shared" si="2"/>
        <v>0</v>
      </c>
      <c r="P108" s="60" t="s">
        <v>76</v>
      </c>
      <c r="Q108" s="59">
        <f t="shared" si="3"/>
        <v>0</v>
      </c>
      <c r="R108" s="59">
        <v>3</v>
      </c>
      <c r="S108" s="59">
        <v>10</v>
      </c>
      <c r="T108" s="60"/>
      <c r="U108" s="60"/>
      <c r="V108" s="59"/>
      <c r="W108" s="59"/>
      <c r="X108" s="60">
        <v>10</v>
      </c>
      <c r="Y108" s="60"/>
      <c r="Z108" s="60"/>
      <c r="AA108" s="60">
        <v>128</v>
      </c>
      <c r="AB108" s="60">
        <v>83</v>
      </c>
      <c r="AC108" s="60" t="s">
        <v>43</v>
      </c>
      <c r="AD108" s="60" t="s">
        <v>43</v>
      </c>
      <c r="AE108" s="61"/>
      <c r="AF108" s="61"/>
      <c r="AG108" s="61"/>
      <c r="AH108" s="61">
        <v>10</v>
      </c>
      <c r="AI108" s="59"/>
      <c r="AJ108" s="59"/>
      <c r="AK108" s="59"/>
      <c r="AL108" s="59">
        <v>3</v>
      </c>
      <c r="AM108" s="59">
        <v>10</v>
      </c>
      <c r="AN108" s="59">
        <v>3</v>
      </c>
      <c r="AO108" s="62" t="s">
        <v>20</v>
      </c>
      <c r="AP108" s="62" t="s">
        <v>20</v>
      </c>
      <c r="AQ108" s="62" t="s">
        <v>20</v>
      </c>
      <c r="AR108" s="62">
        <v>3.288</v>
      </c>
      <c r="AS108" s="9"/>
    </row>
    <row r="109" spans="1:45" ht="89.25">
      <c r="A109" s="54">
        <v>72</v>
      </c>
      <c r="B109" s="55" t="s">
        <v>378</v>
      </c>
      <c r="C109" s="56">
        <v>0.1</v>
      </c>
      <c r="D109" s="57">
        <v>22.55</v>
      </c>
      <c r="E109" s="57" t="s">
        <v>379</v>
      </c>
      <c r="F109" s="57"/>
      <c r="G109" s="57">
        <v>2</v>
      </c>
      <c r="H109" s="57" t="s">
        <v>371</v>
      </c>
      <c r="I109" s="57"/>
      <c r="J109" s="57" t="s">
        <v>380</v>
      </c>
      <c r="K109" s="58"/>
      <c r="L109" s="57">
        <v>10</v>
      </c>
      <c r="M109" s="57" t="s">
        <v>373</v>
      </c>
      <c r="N109" s="57"/>
      <c r="O109" s="59">
        <f t="shared" si="2"/>
        <v>0</v>
      </c>
      <c r="P109" s="60" t="s">
        <v>76</v>
      </c>
      <c r="Q109" s="59">
        <f t="shared" si="3"/>
        <v>0</v>
      </c>
      <c r="R109" s="59">
        <v>2</v>
      </c>
      <c r="S109" s="59">
        <v>10</v>
      </c>
      <c r="T109" s="60"/>
      <c r="U109" s="60"/>
      <c r="V109" s="59"/>
      <c r="W109" s="59"/>
      <c r="X109" s="60">
        <v>10</v>
      </c>
      <c r="Y109" s="60"/>
      <c r="Z109" s="60"/>
      <c r="AA109" s="60">
        <v>128</v>
      </c>
      <c r="AB109" s="60">
        <v>83</v>
      </c>
      <c r="AC109" s="60" t="s">
        <v>43</v>
      </c>
      <c r="AD109" s="60" t="s">
        <v>43</v>
      </c>
      <c r="AE109" s="61"/>
      <c r="AF109" s="61"/>
      <c r="AG109" s="61"/>
      <c r="AH109" s="61">
        <v>10</v>
      </c>
      <c r="AI109" s="59"/>
      <c r="AJ109" s="59"/>
      <c r="AK109" s="59"/>
      <c r="AL109" s="59">
        <v>2</v>
      </c>
      <c r="AM109" s="59">
        <v>10</v>
      </c>
      <c r="AN109" s="59">
        <v>2</v>
      </c>
      <c r="AO109" s="62" t="s">
        <v>20</v>
      </c>
      <c r="AP109" s="62" t="s">
        <v>20</v>
      </c>
      <c r="AQ109" s="62" t="s">
        <v>20</v>
      </c>
      <c r="AR109" s="62">
        <v>4.42</v>
      </c>
      <c r="AS109" s="9"/>
    </row>
    <row r="110" spans="1:45" ht="76.5">
      <c r="A110" s="54">
        <v>73</v>
      </c>
      <c r="B110" s="55" t="s">
        <v>381</v>
      </c>
      <c r="C110" s="56">
        <v>2</v>
      </c>
      <c r="D110" s="57">
        <v>59.19</v>
      </c>
      <c r="E110" s="57" t="s">
        <v>382</v>
      </c>
      <c r="F110" s="57"/>
      <c r="G110" s="57">
        <v>118</v>
      </c>
      <c r="H110" s="57" t="s">
        <v>383</v>
      </c>
      <c r="I110" s="57"/>
      <c r="J110" s="57" t="s">
        <v>384</v>
      </c>
      <c r="K110" s="58"/>
      <c r="L110" s="57">
        <v>309</v>
      </c>
      <c r="M110" s="57" t="s">
        <v>385</v>
      </c>
      <c r="N110" s="57"/>
      <c r="O110" s="59">
        <f t="shared" si="2"/>
        <v>0</v>
      </c>
      <c r="P110" s="60" t="s">
        <v>76</v>
      </c>
      <c r="Q110" s="59">
        <f t="shared" si="3"/>
        <v>0</v>
      </c>
      <c r="R110" s="59">
        <v>118</v>
      </c>
      <c r="S110" s="59">
        <v>309</v>
      </c>
      <c r="T110" s="60"/>
      <c r="U110" s="60"/>
      <c r="V110" s="59"/>
      <c r="W110" s="59"/>
      <c r="X110" s="60">
        <v>309</v>
      </c>
      <c r="Y110" s="60"/>
      <c r="Z110" s="60"/>
      <c r="AA110" s="60">
        <v>128</v>
      </c>
      <c r="AB110" s="60">
        <v>83</v>
      </c>
      <c r="AC110" s="60" t="s">
        <v>43</v>
      </c>
      <c r="AD110" s="60" t="s">
        <v>43</v>
      </c>
      <c r="AE110" s="61"/>
      <c r="AF110" s="61"/>
      <c r="AG110" s="61"/>
      <c r="AH110" s="61">
        <v>309</v>
      </c>
      <c r="AI110" s="59"/>
      <c r="AJ110" s="59"/>
      <c r="AK110" s="59"/>
      <c r="AL110" s="59">
        <v>118</v>
      </c>
      <c r="AM110" s="59">
        <v>309</v>
      </c>
      <c r="AN110" s="59">
        <v>118</v>
      </c>
      <c r="AO110" s="62" t="s">
        <v>20</v>
      </c>
      <c r="AP110" s="62" t="s">
        <v>20</v>
      </c>
      <c r="AQ110" s="62" t="s">
        <v>20</v>
      </c>
      <c r="AR110" s="62">
        <v>2.61</v>
      </c>
      <c r="AS110" s="9"/>
    </row>
    <row r="111" spans="1:45" ht="127.5">
      <c r="A111" s="54">
        <v>74</v>
      </c>
      <c r="B111" s="55" t="s">
        <v>386</v>
      </c>
      <c r="C111" s="56">
        <v>0.1</v>
      </c>
      <c r="D111" s="57">
        <v>273.2</v>
      </c>
      <c r="E111" s="57" t="s">
        <v>387</v>
      </c>
      <c r="F111" s="57" t="s">
        <v>388</v>
      </c>
      <c r="G111" s="57">
        <v>27</v>
      </c>
      <c r="H111" s="57" t="s">
        <v>389</v>
      </c>
      <c r="I111" s="57">
        <v>2</v>
      </c>
      <c r="J111" s="57" t="s">
        <v>390</v>
      </c>
      <c r="K111" s="58" t="s">
        <v>391</v>
      </c>
      <c r="L111" s="57">
        <v>486</v>
      </c>
      <c r="M111" s="57" t="s">
        <v>392</v>
      </c>
      <c r="N111" s="57" t="s">
        <v>393</v>
      </c>
      <c r="O111" s="59">
        <f>21+0</f>
        <v>21</v>
      </c>
      <c r="P111" s="60" t="s">
        <v>40</v>
      </c>
      <c r="Q111" s="59">
        <f>440+9</f>
        <v>449</v>
      </c>
      <c r="R111" s="59">
        <v>27</v>
      </c>
      <c r="S111" s="59">
        <v>486</v>
      </c>
      <c r="T111" s="60" t="s">
        <v>308</v>
      </c>
      <c r="U111" s="60" t="s">
        <v>309</v>
      </c>
      <c r="V111" s="59">
        <v>516</v>
      </c>
      <c r="W111" s="59">
        <v>319</v>
      </c>
      <c r="X111" s="60">
        <v>1321</v>
      </c>
      <c r="Y111" s="60">
        <v>27</v>
      </c>
      <c r="Z111" s="60">
        <v>17</v>
      </c>
      <c r="AA111" s="60">
        <v>128</v>
      </c>
      <c r="AB111" s="60">
        <v>83</v>
      </c>
      <c r="AC111" s="60" t="s">
        <v>43</v>
      </c>
      <c r="AD111" s="60" t="s">
        <v>43</v>
      </c>
      <c r="AE111" s="61">
        <v>440</v>
      </c>
      <c r="AF111" s="61">
        <v>16</v>
      </c>
      <c r="AG111" s="61">
        <v>9</v>
      </c>
      <c r="AH111" s="61">
        <v>30</v>
      </c>
      <c r="AI111" s="59">
        <v>21</v>
      </c>
      <c r="AJ111" s="59">
        <v>2</v>
      </c>
      <c r="AK111" s="59"/>
      <c r="AL111" s="59">
        <v>4</v>
      </c>
      <c r="AM111" s="59">
        <v>486</v>
      </c>
      <c r="AN111" s="59">
        <v>27</v>
      </c>
      <c r="AO111" s="62">
        <v>21.15</v>
      </c>
      <c r="AP111" s="62">
        <v>8.589</v>
      </c>
      <c r="AQ111" s="62">
        <v>20.213</v>
      </c>
      <c r="AR111" s="62">
        <v>6.329</v>
      </c>
      <c r="AS111" s="9"/>
    </row>
    <row r="112" spans="1:45" ht="76.5">
      <c r="A112" s="54">
        <v>75</v>
      </c>
      <c r="B112" s="55" t="s">
        <v>394</v>
      </c>
      <c r="C112" s="56" t="s">
        <v>395</v>
      </c>
      <c r="D112" s="57">
        <v>94.6</v>
      </c>
      <c r="E112" s="57" t="s">
        <v>396</v>
      </c>
      <c r="F112" s="57"/>
      <c r="G112" s="57">
        <v>4</v>
      </c>
      <c r="H112" s="57" t="s">
        <v>397</v>
      </c>
      <c r="I112" s="57"/>
      <c r="J112" s="57" t="s">
        <v>150</v>
      </c>
      <c r="K112" s="58"/>
      <c r="L112" s="57">
        <v>18</v>
      </c>
      <c r="M112" s="57" t="s">
        <v>398</v>
      </c>
      <c r="N112" s="57"/>
      <c r="O112" s="59">
        <f>0+0</f>
        <v>0</v>
      </c>
      <c r="P112" s="60" t="s">
        <v>76</v>
      </c>
      <c r="Q112" s="59">
        <f>0+0</f>
        <v>0</v>
      </c>
      <c r="R112" s="59">
        <v>4</v>
      </c>
      <c r="S112" s="59">
        <v>18</v>
      </c>
      <c r="T112" s="60"/>
      <c r="U112" s="60"/>
      <c r="V112" s="59"/>
      <c r="W112" s="59"/>
      <c r="X112" s="60">
        <v>18</v>
      </c>
      <c r="Y112" s="60"/>
      <c r="Z112" s="60"/>
      <c r="AA112" s="60">
        <v>128</v>
      </c>
      <c r="AB112" s="60">
        <v>83</v>
      </c>
      <c r="AC112" s="60" t="s">
        <v>43</v>
      </c>
      <c r="AD112" s="60" t="s">
        <v>43</v>
      </c>
      <c r="AE112" s="61"/>
      <c r="AF112" s="61"/>
      <c r="AG112" s="61"/>
      <c r="AH112" s="61">
        <v>18</v>
      </c>
      <c r="AI112" s="59"/>
      <c r="AJ112" s="59"/>
      <c r="AK112" s="59"/>
      <c r="AL112" s="59">
        <v>4</v>
      </c>
      <c r="AM112" s="59">
        <v>18</v>
      </c>
      <c r="AN112" s="59">
        <v>4</v>
      </c>
      <c r="AO112" s="62" t="s">
        <v>20</v>
      </c>
      <c r="AP112" s="62" t="s">
        <v>20</v>
      </c>
      <c r="AQ112" s="62" t="s">
        <v>20</v>
      </c>
      <c r="AR112" s="62">
        <v>4.675</v>
      </c>
      <c r="AS112" s="9"/>
    </row>
    <row r="113" spans="1:45" ht="76.5">
      <c r="A113" s="54">
        <v>76</v>
      </c>
      <c r="B113" s="55" t="s">
        <v>399</v>
      </c>
      <c r="C113" s="56">
        <v>0.0001</v>
      </c>
      <c r="D113" s="57">
        <v>13673</v>
      </c>
      <c r="E113" s="57" t="s">
        <v>400</v>
      </c>
      <c r="F113" s="57"/>
      <c r="G113" s="57">
        <v>1</v>
      </c>
      <c r="H113" s="57" t="s">
        <v>155</v>
      </c>
      <c r="I113" s="57"/>
      <c r="J113" s="57" t="s">
        <v>401</v>
      </c>
      <c r="K113" s="58"/>
      <c r="L113" s="57">
        <v>10</v>
      </c>
      <c r="M113" s="57" t="s">
        <v>373</v>
      </c>
      <c r="N113" s="57"/>
      <c r="O113" s="59">
        <f>0+0</f>
        <v>0</v>
      </c>
      <c r="P113" s="60" t="s">
        <v>76</v>
      </c>
      <c r="Q113" s="59">
        <f>0+0</f>
        <v>0</v>
      </c>
      <c r="R113" s="59">
        <v>1</v>
      </c>
      <c r="S113" s="59">
        <v>10</v>
      </c>
      <c r="T113" s="60"/>
      <c r="U113" s="60"/>
      <c r="V113" s="59"/>
      <c r="W113" s="59"/>
      <c r="X113" s="60">
        <v>10</v>
      </c>
      <c r="Y113" s="60"/>
      <c r="Z113" s="60"/>
      <c r="AA113" s="60">
        <v>128</v>
      </c>
      <c r="AB113" s="60">
        <v>83</v>
      </c>
      <c r="AC113" s="60" t="s">
        <v>43</v>
      </c>
      <c r="AD113" s="60" t="s">
        <v>43</v>
      </c>
      <c r="AE113" s="61"/>
      <c r="AF113" s="61"/>
      <c r="AG113" s="61"/>
      <c r="AH113" s="61">
        <v>10</v>
      </c>
      <c r="AI113" s="59"/>
      <c r="AJ113" s="59"/>
      <c r="AK113" s="59"/>
      <c r="AL113" s="59">
        <v>1</v>
      </c>
      <c r="AM113" s="59">
        <v>10</v>
      </c>
      <c r="AN113" s="59">
        <v>1</v>
      </c>
      <c r="AO113" s="62" t="s">
        <v>20</v>
      </c>
      <c r="AP113" s="62" t="s">
        <v>20</v>
      </c>
      <c r="AQ113" s="62" t="s">
        <v>20</v>
      </c>
      <c r="AR113" s="62">
        <v>7.06</v>
      </c>
      <c r="AS113" s="9"/>
    </row>
    <row r="114" spans="1:45" ht="76.5">
      <c r="A114" s="54">
        <v>77</v>
      </c>
      <c r="B114" s="55" t="s">
        <v>402</v>
      </c>
      <c r="C114" s="56">
        <v>0.2</v>
      </c>
      <c r="D114" s="57">
        <v>21.57</v>
      </c>
      <c r="E114" s="57" t="s">
        <v>403</v>
      </c>
      <c r="F114" s="57"/>
      <c r="G114" s="57">
        <v>4</v>
      </c>
      <c r="H114" s="57" t="s">
        <v>397</v>
      </c>
      <c r="I114" s="57"/>
      <c r="J114" s="57" t="s">
        <v>404</v>
      </c>
      <c r="K114" s="58"/>
      <c r="L114" s="57">
        <v>26</v>
      </c>
      <c r="M114" s="57" t="s">
        <v>405</v>
      </c>
      <c r="N114" s="57"/>
      <c r="O114" s="59">
        <f>0+0</f>
        <v>0</v>
      </c>
      <c r="P114" s="60" t="s">
        <v>76</v>
      </c>
      <c r="Q114" s="59">
        <f>0+0</f>
        <v>0</v>
      </c>
      <c r="R114" s="59">
        <v>4</v>
      </c>
      <c r="S114" s="59">
        <v>26</v>
      </c>
      <c r="T114" s="60"/>
      <c r="U114" s="60"/>
      <c r="V114" s="59"/>
      <c r="W114" s="59"/>
      <c r="X114" s="60">
        <v>26</v>
      </c>
      <c r="Y114" s="60"/>
      <c r="Z114" s="60"/>
      <c r="AA114" s="60">
        <v>128</v>
      </c>
      <c r="AB114" s="60">
        <v>83</v>
      </c>
      <c r="AC114" s="60" t="s">
        <v>43</v>
      </c>
      <c r="AD114" s="60" t="s">
        <v>43</v>
      </c>
      <c r="AE114" s="61"/>
      <c r="AF114" s="61"/>
      <c r="AG114" s="61"/>
      <c r="AH114" s="61">
        <v>26</v>
      </c>
      <c r="AI114" s="59"/>
      <c r="AJ114" s="59"/>
      <c r="AK114" s="59"/>
      <c r="AL114" s="59">
        <v>4</v>
      </c>
      <c r="AM114" s="59">
        <v>26</v>
      </c>
      <c r="AN114" s="59">
        <v>4</v>
      </c>
      <c r="AO114" s="62" t="s">
        <v>20</v>
      </c>
      <c r="AP114" s="62" t="s">
        <v>20</v>
      </c>
      <c r="AQ114" s="62" t="s">
        <v>20</v>
      </c>
      <c r="AR114" s="62">
        <v>6.086</v>
      </c>
      <c r="AS114" s="9"/>
    </row>
    <row r="115" spans="1:45" ht="140.25">
      <c r="A115" s="54">
        <v>78</v>
      </c>
      <c r="B115" s="55" t="s">
        <v>406</v>
      </c>
      <c r="C115" s="56">
        <v>1</v>
      </c>
      <c r="D115" s="57">
        <v>237.44</v>
      </c>
      <c r="E115" s="57" t="s">
        <v>407</v>
      </c>
      <c r="F115" s="57"/>
      <c r="G115" s="57">
        <v>237</v>
      </c>
      <c r="H115" s="57" t="s">
        <v>408</v>
      </c>
      <c r="I115" s="57"/>
      <c r="J115" s="57" t="s">
        <v>409</v>
      </c>
      <c r="K115" s="58"/>
      <c r="L115" s="57">
        <v>1260</v>
      </c>
      <c r="M115" s="57" t="s">
        <v>410</v>
      </c>
      <c r="N115" s="57"/>
      <c r="O115" s="59">
        <f>0+0</f>
        <v>0</v>
      </c>
      <c r="P115" s="60" t="s">
        <v>76</v>
      </c>
      <c r="Q115" s="59">
        <f>0+0</f>
        <v>0</v>
      </c>
      <c r="R115" s="59">
        <v>237</v>
      </c>
      <c r="S115" s="59">
        <v>1260</v>
      </c>
      <c r="T115" s="60"/>
      <c r="U115" s="60"/>
      <c r="V115" s="59"/>
      <c r="W115" s="59"/>
      <c r="X115" s="60">
        <v>1260</v>
      </c>
      <c r="Y115" s="60"/>
      <c r="Z115" s="60"/>
      <c r="AA115" s="60">
        <v>128</v>
      </c>
      <c r="AB115" s="60">
        <v>83</v>
      </c>
      <c r="AC115" s="60" t="s">
        <v>43</v>
      </c>
      <c r="AD115" s="60" t="s">
        <v>43</v>
      </c>
      <c r="AE115" s="61"/>
      <c r="AF115" s="61"/>
      <c r="AG115" s="61"/>
      <c r="AH115" s="61">
        <v>1260</v>
      </c>
      <c r="AI115" s="59"/>
      <c r="AJ115" s="59"/>
      <c r="AK115" s="59"/>
      <c r="AL115" s="59">
        <v>237</v>
      </c>
      <c r="AM115" s="59">
        <v>1260</v>
      </c>
      <c r="AN115" s="59">
        <v>237</v>
      </c>
      <c r="AO115" s="62" t="s">
        <v>20</v>
      </c>
      <c r="AP115" s="62" t="s">
        <v>20</v>
      </c>
      <c r="AQ115" s="62" t="s">
        <v>20</v>
      </c>
      <c r="AR115" s="62">
        <v>5.308</v>
      </c>
      <c r="AS115" s="9"/>
    </row>
    <row r="116" spans="1:45" ht="114.75">
      <c r="A116" s="54">
        <v>79</v>
      </c>
      <c r="B116" s="55" t="s">
        <v>411</v>
      </c>
      <c r="C116" s="56">
        <v>0.1</v>
      </c>
      <c r="D116" s="57">
        <v>79.42</v>
      </c>
      <c r="E116" s="57" t="s">
        <v>412</v>
      </c>
      <c r="F116" s="57"/>
      <c r="G116" s="57">
        <v>8</v>
      </c>
      <c r="H116" s="57" t="s">
        <v>180</v>
      </c>
      <c r="I116" s="57"/>
      <c r="J116" s="57" t="s">
        <v>413</v>
      </c>
      <c r="K116" s="58"/>
      <c r="L116" s="57">
        <v>147</v>
      </c>
      <c r="M116" s="57" t="s">
        <v>414</v>
      </c>
      <c r="N116" s="57"/>
      <c r="O116" s="59">
        <f>7+0</f>
        <v>7</v>
      </c>
      <c r="P116" s="60" t="s">
        <v>40</v>
      </c>
      <c r="Q116" s="59">
        <f>142+0</f>
        <v>142</v>
      </c>
      <c r="R116" s="59">
        <v>8</v>
      </c>
      <c r="S116" s="59">
        <v>147</v>
      </c>
      <c r="T116" s="60" t="s">
        <v>308</v>
      </c>
      <c r="U116" s="60" t="s">
        <v>309</v>
      </c>
      <c r="V116" s="59">
        <v>163</v>
      </c>
      <c r="W116" s="59">
        <v>101</v>
      </c>
      <c r="X116" s="60">
        <v>411</v>
      </c>
      <c r="Y116" s="60">
        <v>9</v>
      </c>
      <c r="Z116" s="60">
        <v>6</v>
      </c>
      <c r="AA116" s="60">
        <v>128</v>
      </c>
      <c r="AB116" s="60">
        <v>83</v>
      </c>
      <c r="AC116" s="60" t="s">
        <v>43</v>
      </c>
      <c r="AD116" s="60" t="s">
        <v>43</v>
      </c>
      <c r="AE116" s="61">
        <v>142</v>
      </c>
      <c r="AF116" s="61"/>
      <c r="AG116" s="61"/>
      <c r="AH116" s="61">
        <v>5</v>
      </c>
      <c r="AI116" s="59">
        <v>7</v>
      </c>
      <c r="AJ116" s="59"/>
      <c r="AK116" s="59"/>
      <c r="AL116" s="59">
        <v>1</v>
      </c>
      <c r="AM116" s="59">
        <v>147</v>
      </c>
      <c r="AN116" s="59">
        <v>8</v>
      </c>
      <c r="AO116" s="62">
        <v>21.15</v>
      </c>
      <c r="AP116" s="62" t="s">
        <v>20</v>
      </c>
      <c r="AQ116" s="62" t="s">
        <v>20</v>
      </c>
      <c r="AR116" s="62">
        <v>3.757</v>
      </c>
      <c r="AS116" s="9"/>
    </row>
    <row r="117" spans="1:45" ht="76.5">
      <c r="A117" s="54">
        <v>80</v>
      </c>
      <c r="B117" s="55" t="s">
        <v>394</v>
      </c>
      <c r="C117" s="56" t="s">
        <v>415</v>
      </c>
      <c r="D117" s="57">
        <v>94.6</v>
      </c>
      <c r="E117" s="57" t="s">
        <v>396</v>
      </c>
      <c r="F117" s="57"/>
      <c r="G117" s="57">
        <v>2</v>
      </c>
      <c r="H117" s="57" t="s">
        <v>371</v>
      </c>
      <c r="I117" s="57"/>
      <c r="J117" s="57" t="s">
        <v>150</v>
      </c>
      <c r="K117" s="58"/>
      <c r="L117" s="57">
        <v>9</v>
      </c>
      <c r="M117" s="57" t="s">
        <v>416</v>
      </c>
      <c r="N117" s="57"/>
      <c r="O117" s="59">
        <f>0+0</f>
        <v>0</v>
      </c>
      <c r="P117" s="60" t="s">
        <v>76</v>
      </c>
      <c r="Q117" s="59">
        <f>0+0</f>
        <v>0</v>
      </c>
      <c r="R117" s="59">
        <v>2</v>
      </c>
      <c r="S117" s="59">
        <v>9</v>
      </c>
      <c r="T117" s="60"/>
      <c r="U117" s="60"/>
      <c r="V117" s="59"/>
      <c r="W117" s="59"/>
      <c r="X117" s="60">
        <v>9</v>
      </c>
      <c r="Y117" s="60"/>
      <c r="Z117" s="60"/>
      <c r="AA117" s="60">
        <v>128</v>
      </c>
      <c r="AB117" s="60">
        <v>83</v>
      </c>
      <c r="AC117" s="60" t="s">
        <v>43</v>
      </c>
      <c r="AD117" s="60" t="s">
        <v>43</v>
      </c>
      <c r="AE117" s="61"/>
      <c r="AF117" s="61"/>
      <c r="AG117" s="61"/>
      <c r="AH117" s="61">
        <v>9</v>
      </c>
      <c r="AI117" s="59"/>
      <c r="AJ117" s="59"/>
      <c r="AK117" s="59"/>
      <c r="AL117" s="59">
        <v>2</v>
      </c>
      <c r="AM117" s="59">
        <v>9</v>
      </c>
      <c r="AN117" s="59">
        <v>2</v>
      </c>
      <c r="AO117" s="62" t="s">
        <v>20</v>
      </c>
      <c r="AP117" s="62" t="s">
        <v>20</v>
      </c>
      <c r="AQ117" s="62" t="s">
        <v>20</v>
      </c>
      <c r="AR117" s="62">
        <v>4.675</v>
      </c>
      <c r="AS117" s="9"/>
    </row>
    <row r="118" spans="1:45" ht="76.5">
      <c r="A118" s="54">
        <v>81</v>
      </c>
      <c r="B118" s="55" t="s">
        <v>399</v>
      </c>
      <c r="C118" s="56">
        <v>0.0001</v>
      </c>
      <c r="D118" s="57">
        <v>13673</v>
      </c>
      <c r="E118" s="57" t="s">
        <v>400</v>
      </c>
      <c r="F118" s="57"/>
      <c r="G118" s="57">
        <v>1</v>
      </c>
      <c r="H118" s="57" t="s">
        <v>155</v>
      </c>
      <c r="I118" s="57"/>
      <c r="J118" s="57" t="s">
        <v>401</v>
      </c>
      <c r="K118" s="58"/>
      <c r="L118" s="57">
        <v>10</v>
      </c>
      <c r="M118" s="57" t="s">
        <v>373</v>
      </c>
      <c r="N118" s="57"/>
      <c r="O118" s="59">
        <f>0+0</f>
        <v>0</v>
      </c>
      <c r="P118" s="60" t="s">
        <v>76</v>
      </c>
      <c r="Q118" s="59">
        <f>0+0</f>
        <v>0</v>
      </c>
      <c r="R118" s="59">
        <v>1</v>
      </c>
      <c r="S118" s="59">
        <v>10</v>
      </c>
      <c r="T118" s="60"/>
      <c r="U118" s="60"/>
      <c r="V118" s="59"/>
      <c r="W118" s="59"/>
      <c r="X118" s="60">
        <v>10</v>
      </c>
      <c r="Y118" s="60"/>
      <c r="Z118" s="60"/>
      <c r="AA118" s="60">
        <v>128</v>
      </c>
      <c r="AB118" s="60">
        <v>83</v>
      </c>
      <c r="AC118" s="60" t="s">
        <v>43</v>
      </c>
      <c r="AD118" s="60" t="s">
        <v>43</v>
      </c>
      <c r="AE118" s="61"/>
      <c r="AF118" s="61"/>
      <c r="AG118" s="61"/>
      <c r="AH118" s="61">
        <v>10</v>
      </c>
      <c r="AI118" s="59"/>
      <c r="AJ118" s="59"/>
      <c r="AK118" s="59"/>
      <c r="AL118" s="59">
        <v>1</v>
      </c>
      <c r="AM118" s="59">
        <v>10</v>
      </c>
      <c r="AN118" s="59">
        <v>1</v>
      </c>
      <c r="AO118" s="62" t="s">
        <v>20</v>
      </c>
      <c r="AP118" s="62" t="s">
        <v>20</v>
      </c>
      <c r="AQ118" s="62" t="s">
        <v>20</v>
      </c>
      <c r="AR118" s="62">
        <v>7.06</v>
      </c>
      <c r="AS118" s="9"/>
    </row>
    <row r="119" spans="1:45" ht="102">
      <c r="A119" s="54">
        <v>82</v>
      </c>
      <c r="B119" s="55" t="s">
        <v>417</v>
      </c>
      <c r="C119" s="56">
        <v>1</v>
      </c>
      <c r="D119" s="57">
        <v>117.62</v>
      </c>
      <c r="E119" s="57" t="s">
        <v>418</v>
      </c>
      <c r="F119" s="57"/>
      <c r="G119" s="57">
        <v>118</v>
      </c>
      <c r="H119" s="57" t="s">
        <v>383</v>
      </c>
      <c r="I119" s="57"/>
      <c r="J119" s="57" t="s">
        <v>419</v>
      </c>
      <c r="K119" s="58"/>
      <c r="L119" s="57">
        <v>1009</v>
      </c>
      <c r="M119" s="57" t="s">
        <v>420</v>
      </c>
      <c r="N119" s="57"/>
      <c r="O119" s="59">
        <f>0+0</f>
        <v>0</v>
      </c>
      <c r="P119" s="60" t="s">
        <v>76</v>
      </c>
      <c r="Q119" s="59">
        <f>0+0</f>
        <v>0</v>
      </c>
      <c r="R119" s="59">
        <v>118</v>
      </c>
      <c r="S119" s="59">
        <v>1009</v>
      </c>
      <c r="T119" s="60"/>
      <c r="U119" s="60"/>
      <c r="V119" s="59"/>
      <c r="W119" s="59"/>
      <c r="X119" s="60">
        <v>1009</v>
      </c>
      <c r="Y119" s="60"/>
      <c r="Z119" s="60"/>
      <c r="AA119" s="60">
        <v>128</v>
      </c>
      <c r="AB119" s="60">
        <v>83</v>
      </c>
      <c r="AC119" s="60" t="s">
        <v>43</v>
      </c>
      <c r="AD119" s="60" t="s">
        <v>43</v>
      </c>
      <c r="AE119" s="61"/>
      <c r="AF119" s="61"/>
      <c r="AG119" s="61"/>
      <c r="AH119" s="61">
        <v>1009</v>
      </c>
      <c r="AI119" s="59"/>
      <c r="AJ119" s="59"/>
      <c r="AK119" s="59"/>
      <c r="AL119" s="59">
        <v>118</v>
      </c>
      <c r="AM119" s="59">
        <v>1009</v>
      </c>
      <c r="AN119" s="59">
        <v>118</v>
      </c>
      <c r="AO119" s="62" t="s">
        <v>20</v>
      </c>
      <c r="AP119" s="62" t="s">
        <v>20</v>
      </c>
      <c r="AQ119" s="62" t="s">
        <v>20</v>
      </c>
      <c r="AR119" s="62">
        <v>8.58</v>
      </c>
      <c r="AS119" s="9"/>
    </row>
    <row r="120" spans="1:45" ht="127.5">
      <c r="A120" s="54">
        <v>83</v>
      </c>
      <c r="B120" s="55" t="s">
        <v>421</v>
      </c>
      <c r="C120" s="56">
        <v>0.1</v>
      </c>
      <c r="D120" s="57">
        <v>480.8</v>
      </c>
      <c r="E120" s="57" t="s">
        <v>422</v>
      </c>
      <c r="F120" s="57" t="s">
        <v>423</v>
      </c>
      <c r="G120" s="57">
        <v>48</v>
      </c>
      <c r="H120" s="57" t="s">
        <v>213</v>
      </c>
      <c r="I120" s="57" t="s">
        <v>196</v>
      </c>
      <c r="J120" s="57" t="s">
        <v>424</v>
      </c>
      <c r="K120" s="58" t="s">
        <v>425</v>
      </c>
      <c r="L120" s="57">
        <v>603</v>
      </c>
      <c r="M120" s="57" t="s">
        <v>426</v>
      </c>
      <c r="N120" s="57" t="s">
        <v>427</v>
      </c>
      <c r="O120" s="59">
        <f>23+1</f>
        <v>24</v>
      </c>
      <c r="P120" s="60" t="s">
        <v>40</v>
      </c>
      <c r="Q120" s="59">
        <f>496+18</f>
        <v>514</v>
      </c>
      <c r="R120" s="59">
        <v>48</v>
      </c>
      <c r="S120" s="59">
        <v>603</v>
      </c>
      <c r="T120" s="60" t="s">
        <v>308</v>
      </c>
      <c r="U120" s="60" t="s">
        <v>309</v>
      </c>
      <c r="V120" s="59">
        <v>591</v>
      </c>
      <c r="W120" s="59">
        <v>365</v>
      </c>
      <c r="X120" s="60">
        <v>1559</v>
      </c>
      <c r="Y120" s="60">
        <v>31</v>
      </c>
      <c r="Z120" s="60">
        <v>20</v>
      </c>
      <c r="AA120" s="60">
        <v>128</v>
      </c>
      <c r="AB120" s="60">
        <v>83</v>
      </c>
      <c r="AC120" s="60" t="s">
        <v>43</v>
      </c>
      <c r="AD120" s="60" t="s">
        <v>43</v>
      </c>
      <c r="AE120" s="61">
        <v>496</v>
      </c>
      <c r="AF120" s="61">
        <v>31</v>
      </c>
      <c r="AG120" s="61">
        <v>18</v>
      </c>
      <c r="AH120" s="61">
        <v>76</v>
      </c>
      <c r="AI120" s="59">
        <v>23</v>
      </c>
      <c r="AJ120" s="59">
        <v>4</v>
      </c>
      <c r="AK120" s="59">
        <v>1</v>
      </c>
      <c r="AL120" s="59">
        <v>21</v>
      </c>
      <c r="AM120" s="59">
        <v>603</v>
      </c>
      <c r="AN120" s="59">
        <v>48</v>
      </c>
      <c r="AO120" s="62">
        <v>21.15</v>
      </c>
      <c r="AP120" s="62">
        <v>8.681</v>
      </c>
      <c r="AQ120" s="62">
        <v>20.239</v>
      </c>
      <c r="AR120" s="62">
        <v>3.649</v>
      </c>
      <c r="AS120" s="9"/>
    </row>
    <row r="121" spans="1:45" ht="76.5">
      <c r="A121" s="54">
        <v>84</v>
      </c>
      <c r="B121" s="55" t="s">
        <v>394</v>
      </c>
      <c r="C121" s="56" t="s">
        <v>395</v>
      </c>
      <c r="D121" s="57">
        <v>94.6</v>
      </c>
      <c r="E121" s="57" t="s">
        <v>396</v>
      </c>
      <c r="F121" s="57"/>
      <c r="G121" s="57">
        <v>4</v>
      </c>
      <c r="H121" s="57" t="s">
        <v>397</v>
      </c>
      <c r="I121" s="57"/>
      <c r="J121" s="57" t="s">
        <v>150</v>
      </c>
      <c r="K121" s="58"/>
      <c r="L121" s="57">
        <v>18</v>
      </c>
      <c r="M121" s="57" t="s">
        <v>398</v>
      </c>
      <c r="N121" s="57"/>
      <c r="O121" s="59">
        <f>0+0</f>
        <v>0</v>
      </c>
      <c r="P121" s="60" t="s">
        <v>76</v>
      </c>
      <c r="Q121" s="59">
        <f>0+0</f>
        <v>0</v>
      </c>
      <c r="R121" s="59">
        <v>4</v>
      </c>
      <c r="S121" s="59">
        <v>18</v>
      </c>
      <c r="T121" s="60"/>
      <c r="U121" s="60"/>
      <c r="V121" s="59"/>
      <c r="W121" s="59"/>
      <c r="X121" s="60">
        <v>18</v>
      </c>
      <c r="Y121" s="60"/>
      <c r="Z121" s="60"/>
      <c r="AA121" s="60">
        <v>128</v>
      </c>
      <c r="AB121" s="60">
        <v>83</v>
      </c>
      <c r="AC121" s="60" t="s">
        <v>43</v>
      </c>
      <c r="AD121" s="60" t="s">
        <v>43</v>
      </c>
      <c r="AE121" s="61"/>
      <c r="AF121" s="61"/>
      <c r="AG121" s="61"/>
      <c r="AH121" s="61">
        <v>18</v>
      </c>
      <c r="AI121" s="59"/>
      <c r="AJ121" s="59"/>
      <c r="AK121" s="59"/>
      <c r="AL121" s="59">
        <v>4</v>
      </c>
      <c r="AM121" s="59">
        <v>18</v>
      </c>
      <c r="AN121" s="59">
        <v>4</v>
      </c>
      <c r="AO121" s="62" t="s">
        <v>20</v>
      </c>
      <c r="AP121" s="62" t="s">
        <v>20</v>
      </c>
      <c r="AQ121" s="62" t="s">
        <v>20</v>
      </c>
      <c r="AR121" s="62">
        <v>4.675</v>
      </c>
      <c r="AS121" s="9"/>
    </row>
    <row r="122" spans="1:45" ht="76.5">
      <c r="A122" s="54">
        <v>85</v>
      </c>
      <c r="B122" s="55" t="s">
        <v>399</v>
      </c>
      <c r="C122" s="56">
        <v>0.0001</v>
      </c>
      <c r="D122" s="57">
        <v>13673</v>
      </c>
      <c r="E122" s="57" t="s">
        <v>400</v>
      </c>
      <c r="F122" s="57"/>
      <c r="G122" s="57">
        <v>1</v>
      </c>
      <c r="H122" s="57" t="s">
        <v>155</v>
      </c>
      <c r="I122" s="57"/>
      <c r="J122" s="57" t="s">
        <v>401</v>
      </c>
      <c r="K122" s="58"/>
      <c r="L122" s="57">
        <v>10</v>
      </c>
      <c r="M122" s="57" t="s">
        <v>373</v>
      </c>
      <c r="N122" s="57"/>
      <c r="O122" s="59">
        <f>0+0</f>
        <v>0</v>
      </c>
      <c r="P122" s="60" t="s">
        <v>76</v>
      </c>
      <c r="Q122" s="59">
        <f>0+0</f>
        <v>0</v>
      </c>
      <c r="R122" s="59">
        <v>1</v>
      </c>
      <c r="S122" s="59">
        <v>10</v>
      </c>
      <c r="T122" s="60"/>
      <c r="U122" s="60"/>
      <c r="V122" s="59"/>
      <c r="W122" s="59"/>
      <c r="X122" s="60">
        <v>10</v>
      </c>
      <c r="Y122" s="60"/>
      <c r="Z122" s="60"/>
      <c r="AA122" s="60">
        <v>128</v>
      </c>
      <c r="AB122" s="60">
        <v>83</v>
      </c>
      <c r="AC122" s="60" t="s">
        <v>43</v>
      </c>
      <c r="AD122" s="60" t="s">
        <v>43</v>
      </c>
      <c r="AE122" s="61"/>
      <c r="AF122" s="61"/>
      <c r="AG122" s="61"/>
      <c r="AH122" s="61">
        <v>10</v>
      </c>
      <c r="AI122" s="59"/>
      <c r="AJ122" s="59"/>
      <c r="AK122" s="59"/>
      <c r="AL122" s="59">
        <v>1</v>
      </c>
      <c r="AM122" s="59">
        <v>10</v>
      </c>
      <c r="AN122" s="59">
        <v>1</v>
      </c>
      <c r="AO122" s="62" t="s">
        <v>20</v>
      </c>
      <c r="AP122" s="62" t="s">
        <v>20</v>
      </c>
      <c r="AQ122" s="62" t="s">
        <v>20</v>
      </c>
      <c r="AR122" s="62">
        <v>7.06</v>
      </c>
      <c r="AS122" s="9"/>
    </row>
    <row r="123" spans="1:45" ht="76.5">
      <c r="A123" s="54">
        <v>86</v>
      </c>
      <c r="B123" s="55" t="s">
        <v>402</v>
      </c>
      <c r="C123" s="56">
        <v>0.4</v>
      </c>
      <c r="D123" s="57">
        <v>21.57</v>
      </c>
      <c r="E123" s="57" t="s">
        <v>403</v>
      </c>
      <c r="F123" s="57"/>
      <c r="G123" s="57">
        <v>9</v>
      </c>
      <c r="H123" s="57" t="s">
        <v>416</v>
      </c>
      <c r="I123" s="57"/>
      <c r="J123" s="57" t="s">
        <v>404</v>
      </c>
      <c r="K123" s="58"/>
      <c r="L123" s="57">
        <v>53</v>
      </c>
      <c r="M123" s="57" t="s">
        <v>428</v>
      </c>
      <c r="N123" s="57"/>
      <c r="O123" s="59">
        <f>0+0</f>
        <v>0</v>
      </c>
      <c r="P123" s="60" t="s">
        <v>76</v>
      </c>
      <c r="Q123" s="59">
        <f>0+0</f>
        <v>0</v>
      </c>
      <c r="R123" s="59">
        <v>9</v>
      </c>
      <c r="S123" s="59">
        <v>53</v>
      </c>
      <c r="T123" s="60"/>
      <c r="U123" s="60"/>
      <c r="V123" s="59"/>
      <c r="W123" s="59"/>
      <c r="X123" s="60">
        <v>53</v>
      </c>
      <c r="Y123" s="60"/>
      <c r="Z123" s="60"/>
      <c r="AA123" s="60">
        <v>128</v>
      </c>
      <c r="AB123" s="60">
        <v>83</v>
      </c>
      <c r="AC123" s="60" t="s">
        <v>43</v>
      </c>
      <c r="AD123" s="60" t="s">
        <v>43</v>
      </c>
      <c r="AE123" s="61"/>
      <c r="AF123" s="61"/>
      <c r="AG123" s="61"/>
      <c r="AH123" s="61">
        <v>53</v>
      </c>
      <c r="AI123" s="59"/>
      <c r="AJ123" s="59"/>
      <c r="AK123" s="59"/>
      <c r="AL123" s="59">
        <v>9</v>
      </c>
      <c r="AM123" s="59">
        <v>53</v>
      </c>
      <c r="AN123" s="59">
        <v>9</v>
      </c>
      <c r="AO123" s="62" t="s">
        <v>20</v>
      </c>
      <c r="AP123" s="62" t="s">
        <v>20</v>
      </c>
      <c r="AQ123" s="62" t="s">
        <v>20</v>
      </c>
      <c r="AR123" s="62">
        <v>6.086</v>
      </c>
      <c r="AS123" s="9"/>
    </row>
    <row r="124" spans="1:45" ht="76.5">
      <c r="A124" s="54">
        <v>87</v>
      </c>
      <c r="B124" s="55" t="s">
        <v>429</v>
      </c>
      <c r="C124" s="56">
        <v>1</v>
      </c>
      <c r="D124" s="57">
        <v>349.8</v>
      </c>
      <c r="E124" s="57" t="s">
        <v>430</v>
      </c>
      <c r="F124" s="57"/>
      <c r="G124" s="57">
        <v>350</v>
      </c>
      <c r="H124" s="57" t="s">
        <v>431</v>
      </c>
      <c r="I124" s="57"/>
      <c r="J124" s="57" t="s">
        <v>432</v>
      </c>
      <c r="K124" s="58"/>
      <c r="L124" s="57">
        <v>3544</v>
      </c>
      <c r="M124" s="57" t="s">
        <v>433</v>
      </c>
      <c r="N124" s="57"/>
      <c r="O124" s="59">
        <f>0+0</f>
        <v>0</v>
      </c>
      <c r="P124" s="60" t="s">
        <v>76</v>
      </c>
      <c r="Q124" s="59">
        <f>0+0</f>
        <v>0</v>
      </c>
      <c r="R124" s="59">
        <v>350</v>
      </c>
      <c r="S124" s="59">
        <v>3544</v>
      </c>
      <c r="T124" s="60"/>
      <c r="U124" s="60"/>
      <c r="V124" s="59"/>
      <c r="W124" s="59"/>
      <c r="X124" s="60">
        <v>3544</v>
      </c>
      <c r="Y124" s="60"/>
      <c r="Z124" s="60"/>
      <c r="AA124" s="60">
        <v>128</v>
      </c>
      <c r="AB124" s="60">
        <v>83</v>
      </c>
      <c r="AC124" s="60" t="s">
        <v>43</v>
      </c>
      <c r="AD124" s="60" t="s">
        <v>43</v>
      </c>
      <c r="AE124" s="61"/>
      <c r="AF124" s="61"/>
      <c r="AG124" s="61"/>
      <c r="AH124" s="61">
        <v>3544</v>
      </c>
      <c r="AI124" s="59"/>
      <c r="AJ124" s="59"/>
      <c r="AK124" s="59"/>
      <c r="AL124" s="59">
        <v>350</v>
      </c>
      <c r="AM124" s="59">
        <v>3544</v>
      </c>
      <c r="AN124" s="59">
        <v>350</v>
      </c>
      <c r="AO124" s="62" t="s">
        <v>20</v>
      </c>
      <c r="AP124" s="62" t="s">
        <v>20</v>
      </c>
      <c r="AQ124" s="62" t="s">
        <v>20</v>
      </c>
      <c r="AR124" s="62">
        <v>10.131</v>
      </c>
      <c r="AS124" s="9"/>
    </row>
    <row r="125" spans="1:45" ht="12.75">
      <c r="A125" s="75" t="s">
        <v>434</v>
      </c>
      <c r="B125" s="76"/>
      <c r="C125" s="76"/>
      <c r="D125" s="76"/>
      <c r="E125" s="76"/>
      <c r="F125" s="76"/>
      <c r="G125" s="63"/>
      <c r="H125" s="63"/>
      <c r="I125" s="63"/>
      <c r="J125" s="63"/>
      <c r="K125" s="64"/>
      <c r="L125" s="79" t="s">
        <v>454</v>
      </c>
      <c r="M125" s="80"/>
      <c r="N125" s="63"/>
      <c r="O125" s="65" t="s">
        <v>61</v>
      </c>
      <c r="P125" s="66" t="s">
        <v>61</v>
      </c>
      <c r="Q125" s="65" t="s">
        <v>61</v>
      </c>
      <c r="R125" s="65" t="s">
        <v>61</v>
      </c>
      <c r="S125" s="65" t="s">
        <v>61</v>
      </c>
      <c r="T125" s="66" t="s">
        <v>61</v>
      </c>
      <c r="U125" s="66" t="s">
        <v>61</v>
      </c>
      <c r="V125" s="65" t="s">
        <v>61</v>
      </c>
      <c r="W125" s="65" t="s">
        <v>61</v>
      </c>
      <c r="X125" s="66" t="s">
        <v>61</v>
      </c>
      <c r="Y125" s="66" t="s">
        <v>61</v>
      </c>
      <c r="Z125" s="66" t="s">
        <v>61</v>
      </c>
      <c r="AA125" s="66" t="s">
        <v>61</v>
      </c>
      <c r="AB125" s="66" t="s">
        <v>61</v>
      </c>
      <c r="AC125" s="66" t="s">
        <v>61</v>
      </c>
      <c r="AD125" s="66" t="s">
        <v>61</v>
      </c>
      <c r="AE125" s="67" t="s">
        <v>61</v>
      </c>
      <c r="AF125" s="67" t="s">
        <v>61</v>
      </c>
      <c r="AG125" s="67" t="s">
        <v>61</v>
      </c>
      <c r="AH125" s="67" t="s">
        <v>61</v>
      </c>
      <c r="AI125" s="65" t="s">
        <v>61</v>
      </c>
      <c r="AJ125" s="65" t="s">
        <v>61</v>
      </c>
      <c r="AK125" s="65" t="s">
        <v>61</v>
      </c>
      <c r="AL125" s="65" t="s">
        <v>61</v>
      </c>
      <c r="AM125" s="65"/>
      <c r="AN125" s="65"/>
      <c r="AO125" s="68" t="s">
        <v>61</v>
      </c>
      <c r="AP125" s="68" t="s">
        <v>61</v>
      </c>
      <c r="AQ125" s="68" t="s">
        <v>61</v>
      </c>
      <c r="AR125" s="68" t="s">
        <v>61</v>
      </c>
      <c r="AS125" s="9"/>
    </row>
    <row r="126" spans="1:45" ht="38.25">
      <c r="A126" s="77" t="s">
        <v>435</v>
      </c>
      <c r="B126" s="78"/>
      <c r="C126" s="78"/>
      <c r="D126" s="78"/>
      <c r="E126" s="78"/>
      <c r="F126" s="78"/>
      <c r="G126" s="74">
        <v>11894</v>
      </c>
      <c r="H126" s="57" t="s">
        <v>436</v>
      </c>
      <c r="I126" s="57" t="s">
        <v>437</v>
      </c>
      <c r="J126" s="57"/>
      <c r="K126" s="58"/>
      <c r="L126" s="74">
        <v>93129</v>
      </c>
      <c r="M126" s="57" t="s">
        <v>438</v>
      </c>
      <c r="N126" s="57" t="s">
        <v>439</v>
      </c>
      <c r="O126" s="69" t="s">
        <v>61</v>
      </c>
      <c r="P126" s="70" t="s">
        <v>61</v>
      </c>
      <c r="Q126" s="69" t="s">
        <v>61</v>
      </c>
      <c r="R126" s="69" t="s">
        <v>61</v>
      </c>
      <c r="S126" s="69" t="s">
        <v>61</v>
      </c>
      <c r="T126" s="70" t="s">
        <v>61</v>
      </c>
      <c r="U126" s="70" t="s">
        <v>61</v>
      </c>
      <c r="V126" s="69" t="s">
        <v>61</v>
      </c>
      <c r="W126" s="69" t="s">
        <v>61</v>
      </c>
      <c r="X126" s="70" t="s">
        <v>61</v>
      </c>
      <c r="Y126" s="70" t="s">
        <v>61</v>
      </c>
      <c r="Z126" s="70" t="s">
        <v>61</v>
      </c>
      <c r="AA126" s="70" t="s">
        <v>61</v>
      </c>
      <c r="AB126" s="70" t="s">
        <v>61</v>
      </c>
      <c r="AC126" s="70" t="s">
        <v>61</v>
      </c>
      <c r="AD126" s="70" t="s">
        <v>61</v>
      </c>
      <c r="AE126" s="71" t="s">
        <v>61</v>
      </c>
      <c r="AF126" s="71" t="s">
        <v>61</v>
      </c>
      <c r="AG126" s="71" t="s">
        <v>61</v>
      </c>
      <c r="AH126" s="71" t="s">
        <v>61</v>
      </c>
      <c r="AI126" s="69" t="s">
        <v>61</v>
      </c>
      <c r="AJ126" s="69" t="s">
        <v>61</v>
      </c>
      <c r="AK126" s="69" t="s">
        <v>61</v>
      </c>
      <c r="AL126" s="69" t="s">
        <v>61</v>
      </c>
      <c r="AM126" s="69"/>
      <c r="AN126" s="69"/>
      <c r="AO126" s="72" t="s">
        <v>61</v>
      </c>
      <c r="AP126" s="72" t="s">
        <v>61</v>
      </c>
      <c r="AQ126" s="72" t="s">
        <v>61</v>
      </c>
      <c r="AR126" s="72" t="s">
        <v>61</v>
      </c>
      <c r="AS126" s="9"/>
    </row>
    <row r="127" spans="1:45" ht="12.75">
      <c r="A127" s="77" t="s">
        <v>440</v>
      </c>
      <c r="B127" s="78"/>
      <c r="C127" s="78"/>
      <c r="D127" s="78"/>
      <c r="E127" s="78"/>
      <c r="F127" s="78"/>
      <c r="G127" s="74"/>
      <c r="H127" s="57"/>
      <c r="I127" s="57"/>
      <c r="J127" s="57"/>
      <c r="K127" s="58"/>
      <c r="L127" s="74"/>
      <c r="M127" s="57"/>
      <c r="N127" s="57"/>
      <c r="O127" s="69" t="s">
        <v>61</v>
      </c>
      <c r="P127" s="70" t="s">
        <v>61</v>
      </c>
      <c r="Q127" s="69" t="s">
        <v>61</v>
      </c>
      <c r="R127" s="69" t="s">
        <v>61</v>
      </c>
      <c r="S127" s="69" t="s">
        <v>61</v>
      </c>
      <c r="T127" s="70" t="s">
        <v>61</v>
      </c>
      <c r="U127" s="70" t="s">
        <v>61</v>
      </c>
      <c r="V127" s="69" t="s">
        <v>61</v>
      </c>
      <c r="W127" s="69" t="s">
        <v>61</v>
      </c>
      <c r="X127" s="70" t="s">
        <v>61</v>
      </c>
      <c r="Y127" s="70" t="s">
        <v>61</v>
      </c>
      <c r="Z127" s="70" t="s">
        <v>61</v>
      </c>
      <c r="AA127" s="70" t="s">
        <v>61</v>
      </c>
      <c r="AB127" s="70" t="s">
        <v>61</v>
      </c>
      <c r="AC127" s="70" t="s">
        <v>61</v>
      </c>
      <c r="AD127" s="70" t="s">
        <v>61</v>
      </c>
      <c r="AE127" s="71" t="s">
        <v>61</v>
      </c>
      <c r="AF127" s="71" t="s">
        <v>61</v>
      </c>
      <c r="AG127" s="71" t="s">
        <v>61</v>
      </c>
      <c r="AH127" s="71" t="s">
        <v>61</v>
      </c>
      <c r="AI127" s="69" t="s">
        <v>61</v>
      </c>
      <c r="AJ127" s="69" t="s">
        <v>61</v>
      </c>
      <c r="AK127" s="69" t="s">
        <v>61</v>
      </c>
      <c r="AL127" s="69" t="s">
        <v>61</v>
      </c>
      <c r="AM127" s="69"/>
      <c r="AN127" s="69"/>
      <c r="AO127" s="72" t="s">
        <v>61</v>
      </c>
      <c r="AP127" s="72" t="s">
        <v>61</v>
      </c>
      <c r="AQ127" s="72" t="s">
        <v>61</v>
      </c>
      <c r="AR127" s="72" t="s">
        <v>61</v>
      </c>
      <c r="AS127" s="9"/>
    </row>
    <row r="128" spans="1:45" ht="12.75">
      <c r="A128" s="77" t="s">
        <v>441</v>
      </c>
      <c r="B128" s="78"/>
      <c r="C128" s="78"/>
      <c r="D128" s="78"/>
      <c r="E128" s="78"/>
      <c r="F128" s="78"/>
      <c r="G128" s="74">
        <v>2673</v>
      </c>
      <c r="H128" s="57"/>
      <c r="I128" s="57"/>
      <c r="J128" s="57"/>
      <c r="K128" s="58"/>
      <c r="L128" s="74">
        <v>56527</v>
      </c>
      <c r="M128" s="57"/>
      <c r="N128" s="57"/>
      <c r="O128" s="69" t="s">
        <v>61</v>
      </c>
      <c r="P128" s="70" t="s">
        <v>61</v>
      </c>
      <c r="Q128" s="69" t="s">
        <v>61</v>
      </c>
      <c r="R128" s="69" t="s">
        <v>61</v>
      </c>
      <c r="S128" s="69" t="s">
        <v>61</v>
      </c>
      <c r="T128" s="70" t="s">
        <v>61</v>
      </c>
      <c r="U128" s="70" t="s">
        <v>61</v>
      </c>
      <c r="V128" s="69" t="s">
        <v>61</v>
      </c>
      <c r="W128" s="69" t="s">
        <v>61</v>
      </c>
      <c r="X128" s="70" t="s">
        <v>61</v>
      </c>
      <c r="Y128" s="70" t="s">
        <v>61</v>
      </c>
      <c r="Z128" s="70" t="s">
        <v>61</v>
      </c>
      <c r="AA128" s="70" t="s">
        <v>61</v>
      </c>
      <c r="AB128" s="70" t="s">
        <v>61</v>
      </c>
      <c r="AC128" s="70" t="s">
        <v>61</v>
      </c>
      <c r="AD128" s="70" t="s">
        <v>61</v>
      </c>
      <c r="AE128" s="71" t="s">
        <v>61</v>
      </c>
      <c r="AF128" s="71" t="s">
        <v>61</v>
      </c>
      <c r="AG128" s="71" t="s">
        <v>61</v>
      </c>
      <c r="AH128" s="71" t="s">
        <v>61</v>
      </c>
      <c r="AI128" s="69" t="s">
        <v>61</v>
      </c>
      <c r="AJ128" s="69" t="s">
        <v>61</v>
      </c>
      <c r="AK128" s="69" t="s">
        <v>61</v>
      </c>
      <c r="AL128" s="69" t="s">
        <v>61</v>
      </c>
      <c r="AM128" s="69"/>
      <c r="AN128" s="69"/>
      <c r="AO128" s="72" t="s">
        <v>61</v>
      </c>
      <c r="AP128" s="72" t="s">
        <v>61</v>
      </c>
      <c r="AQ128" s="72" t="s">
        <v>61</v>
      </c>
      <c r="AR128" s="72" t="s">
        <v>61</v>
      </c>
      <c r="AS128" s="9"/>
    </row>
    <row r="129" spans="1:45" ht="12.75">
      <c r="A129" s="77" t="s">
        <v>442</v>
      </c>
      <c r="B129" s="78"/>
      <c r="C129" s="78"/>
      <c r="D129" s="78"/>
      <c r="E129" s="78"/>
      <c r="F129" s="78"/>
      <c r="G129" s="74">
        <v>9058</v>
      </c>
      <c r="H129" s="57"/>
      <c r="I129" s="57"/>
      <c r="J129" s="57"/>
      <c r="K129" s="58"/>
      <c r="L129" s="74">
        <v>35591</v>
      </c>
      <c r="M129" s="57"/>
      <c r="N129" s="57"/>
      <c r="O129" s="69" t="s">
        <v>61</v>
      </c>
      <c r="P129" s="70" t="s">
        <v>61</v>
      </c>
      <c r="Q129" s="69" t="s">
        <v>61</v>
      </c>
      <c r="R129" s="69" t="s">
        <v>61</v>
      </c>
      <c r="S129" s="69" t="s">
        <v>61</v>
      </c>
      <c r="T129" s="70" t="s">
        <v>61</v>
      </c>
      <c r="U129" s="70" t="s">
        <v>61</v>
      </c>
      <c r="V129" s="69" t="s">
        <v>61</v>
      </c>
      <c r="W129" s="69" t="s">
        <v>61</v>
      </c>
      <c r="X129" s="70" t="s">
        <v>61</v>
      </c>
      <c r="Y129" s="70" t="s">
        <v>61</v>
      </c>
      <c r="Z129" s="70" t="s">
        <v>61</v>
      </c>
      <c r="AA129" s="70" t="s">
        <v>61</v>
      </c>
      <c r="AB129" s="70" t="s">
        <v>61</v>
      </c>
      <c r="AC129" s="70" t="s">
        <v>61</v>
      </c>
      <c r="AD129" s="70" t="s">
        <v>61</v>
      </c>
      <c r="AE129" s="71" t="s">
        <v>61</v>
      </c>
      <c r="AF129" s="71" t="s">
        <v>61</v>
      </c>
      <c r="AG129" s="71" t="s">
        <v>61</v>
      </c>
      <c r="AH129" s="71" t="s">
        <v>61</v>
      </c>
      <c r="AI129" s="69" t="s">
        <v>61</v>
      </c>
      <c r="AJ129" s="69" t="s">
        <v>61</v>
      </c>
      <c r="AK129" s="69" t="s">
        <v>61</v>
      </c>
      <c r="AL129" s="69" t="s">
        <v>61</v>
      </c>
      <c r="AM129" s="69"/>
      <c r="AN129" s="69"/>
      <c r="AO129" s="72" t="s">
        <v>61</v>
      </c>
      <c r="AP129" s="72" t="s">
        <v>61</v>
      </c>
      <c r="AQ129" s="72" t="s">
        <v>61</v>
      </c>
      <c r="AR129" s="72" t="s">
        <v>61</v>
      </c>
      <c r="AS129" s="9"/>
    </row>
    <row r="130" spans="1:45" ht="12.75">
      <c r="A130" s="77" t="s">
        <v>443</v>
      </c>
      <c r="B130" s="78"/>
      <c r="C130" s="78"/>
      <c r="D130" s="78"/>
      <c r="E130" s="78"/>
      <c r="F130" s="78"/>
      <c r="G130" s="74">
        <v>180</v>
      </c>
      <c r="H130" s="57"/>
      <c r="I130" s="57"/>
      <c r="J130" s="57"/>
      <c r="K130" s="58"/>
      <c r="L130" s="74">
        <v>1397</v>
      </c>
      <c r="M130" s="57"/>
      <c r="N130" s="57"/>
      <c r="O130" s="69" t="s">
        <v>61</v>
      </c>
      <c r="P130" s="70" t="s">
        <v>61</v>
      </c>
      <c r="Q130" s="69" t="s">
        <v>61</v>
      </c>
      <c r="R130" s="69" t="s">
        <v>61</v>
      </c>
      <c r="S130" s="69" t="s">
        <v>61</v>
      </c>
      <c r="T130" s="70" t="s">
        <v>61</v>
      </c>
      <c r="U130" s="70" t="s">
        <v>61</v>
      </c>
      <c r="V130" s="69" t="s">
        <v>61</v>
      </c>
      <c r="W130" s="69" t="s">
        <v>61</v>
      </c>
      <c r="X130" s="70" t="s">
        <v>61</v>
      </c>
      <c r="Y130" s="70" t="s">
        <v>61</v>
      </c>
      <c r="Z130" s="70" t="s">
        <v>61</v>
      </c>
      <c r="AA130" s="70" t="s">
        <v>61</v>
      </c>
      <c r="AB130" s="70" t="s">
        <v>61</v>
      </c>
      <c r="AC130" s="70" t="s">
        <v>61</v>
      </c>
      <c r="AD130" s="70" t="s">
        <v>61</v>
      </c>
      <c r="AE130" s="71" t="s">
        <v>61</v>
      </c>
      <c r="AF130" s="71" t="s">
        <v>61</v>
      </c>
      <c r="AG130" s="71" t="s">
        <v>61</v>
      </c>
      <c r="AH130" s="71" t="s">
        <v>61</v>
      </c>
      <c r="AI130" s="69" t="s">
        <v>61</v>
      </c>
      <c r="AJ130" s="69" t="s">
        <v>61</v>
      </c>
      <c r="AK130" s="69" t="s">
        <v>61</v>
      </c>
      <c r="AL130" s="69" t="s">
        <v>61</v>
      </c>
      <c r="AM130" s="69"/>
      <c r="AN130" s="69"/>
      <c r="AO130" s="72" t="s">
        <v>61</v>
      </c>
      <c r="AP130" s="72" t="s">
        <v>61</v>
      </c>
      <c r="AQ130" s="72" t="s">
        <v>61</v>
      </c>
      <c r="AR130" s="72" t="s">
        <v>61</v>
      </c>
      <c r="AS130" s="9"/>
    </row>
    <row r="131" spans="1:45" ht="12.75">
      <c r="A131" s="75" t="s">
        <v>444</v>
      </c>
      <c r="B131" s="76"/>
      <c r="C131" s="76"/>
      <c r="D131" s="76"/>
      <c r="E131" s="76"/>
      <c r="F131" s="76"/>
      <c r="G131" s="73">
        <v>2504</v>
      </c>
      <c r="H131" s="63"/>
      <c r="I131" s="63"/>
      <c r="J131" s="63"/>
      <c r="K131" s="64"/>
      <c r="L131" s="73">
        <v>50174</v>
      </c>
      <c r="M131" s="63"/>
      <c r="N131" s="63"/>
      <c r="O131" s="65" t="s">
        <v>61</v>
      </c>
      <c r="P131" s="66" t="s">
        <v>61</v>
      </c>
      <c r="Q131" s="65" t="s">
        <v>61</v>
      </c>
      <c r="R131" s="65" t="s">
        <v>61</v>
      </c>
      <c r="S131" s="65" t="s">
        <v>61</v>
      </c>
      <c r="T131" s="66" t="s">
        <v>61</v>
      </c>
      <c r="U131" s="66" t="s">
        <v>61</v>
      </c>
      <c r="V131" s="65" t="s">
        <v>61</v>
      </c>
      <c r="W131" s="65" t="s">
        <v>61</v>
      </c>
      <c r="X131" s="66" t="s">
        <v>61</v>
      </c>
      <c r="Y131" s="66" t="s">
        <v>61</v>
      </c>
      <c r="Z131" s="66" t="s">
        <v>61</v>
      </c>
      <c r="AA131" s="66" t="s">
        <v>61</v>
      </c>
      <c r="AB131" s="66" t="s">
        <v>61</v>
      </c>
      <c r="AC131" s="66" t="s">
        <v>61</v>
      </c>
      <c r="AD131" s="66" t="s">
        <v>61</v>
      </c>
      <c r="AE131" s="67" t="s">
        <v>61</v>
      </c>
      <c r="AF131" s="67" t="s">
        <v>61</v>
      </c>
      <c r="AG131" s="67" t="s">
        <v>61</v>
      </c>
      <c r="AH131" s="67" t="s">
        <v>61</v>
      </c>
      <c r="AI131" s="65" t="s">
        <v>61</v>
      </c>
      <c r="AJ131" s="65" t="s">
        <v>61</v>
      </c>
      <c r="AK131" s="65" t="s">
        <v>61</v>
      </c>
      <c r="AL131" s="65" t="s">
        <v>61</v>
      </c>
      <c r="AM131" s="65"/>
      <c r="AN131" s="65"/>
      <c r="AO131" s="68" t="s">
        <v>61</v>
      </c>
      <c r="AP131" s="68" t="s">
        <v>61</v>
      </c>
      <c r="AQ131" s="68" t="s">
        <v>61</v>
      </c>
      <c r="AR131" s="68" t="s">
        <v>61</v>
      </c>
      <c r="AS131" s="9"/>
    </row>
    <row r="132" spans="1:45" ht="12.75">
      <c r="A132" s="75" t="s">
        <v>445</v>
      </c>
      <c r="B132" s="76"/>
      <c r="C132" s="76"/>
      <c r="D132" s="76"/>
      <c r="E132" s="76"/>
      <c r="F132" s="76"/>
      <c r="G132" s="73">
        <v>1484</v>
      </c>
      <c r="H132" s="63"/>
      <c r="I132" s="63"/>
      <c r="J132" s="63"/>
      <c r="K132" s="64"/>
      <c r="L132" s="73">
        <v>29056</v>
      </c>
      <c r="M132" s="63"/>
      <c r="N132" s="63"/>
      <c r="O132" s="65" t="s">
        <v>61</v>
      </c>
      <c r="P132" s="66" t="s">
        <v>61</v>
      </c>
      <c r="Q132" s="65" t="s">
        <v>61</v>
      </c>
      <c r="R132" s="65" t="s">
        <v>61</v>
      </c>
      <c r="S132" s="65" t="s">
        <v>61</v>
      </c>
      <c r="T132" s="66" t="s">
        <v>61</v>
      </c>
      <c r="U132" s="66" t="s">
        <v>61</v>
      </c>
      <c r="V132" s="65" t="s">
        <v>61</v>
      </c>
      <c r="W132" s="65" t="s">
        <v>61</v>
      </c>
      <c r="X132" s="66" t="s">
        <v>61</v>
      </c>
      <c r="Y132" s="66" t="s">
        <v>61</v>
      </c>
      <c r="Z132" s="66" t="s">
        <v>61</v>
      </c>
      <c r="AA132" s="66" t="s">
        <v>61</v>
      </c>
      <c r="AB132" s="66" t="s">
        <v>61</v>
      </c>
      <c r="AC132" s="66" t="s">
        <v>61</v>
      </c>
      <c r="AD132" s="66" t="s">
        <v>61</v>
      </c>
      <c r="AE132" s="67" t="s">
        <v>61</v>
      </c>
      <c r="AF132" s="67" t="s">
        <v>61</v>
      </c>
      <c r="AG132" s="67" t="s">
        <v>61</v>
      </c>
      <c r="AH132" s="67" t="s">
        <v>61</v>
      </c>
      <c r="AI132" s="65" t="s">
        <v>61</v>
      </c>
      <c r="AJ132" s="65" t="s">
        <v>61</v>
      </c>
      <c r="AK132" s="65" t="s">
        <v>61</v>
      </c>
      <c r="AL132" s="65" t="s">
        <v>61</v>
      </c>
      <c r="AM132" s="65"/>
      <c r="AN132" s="65"/>
      <c r="AO132" s="68" t="s">
        <v>61</v>
      </c>
      <c r="AP132" s="68" t="s">
        <v>61</v>
      </c>
      <c r="AQ132" s="68" t="s">
        <v>61</v>
      </c>
      <c r="AR132" s="68" t="s">
        <v>61</v>
      </c>
      <c r="AS132" s="9"/>
    </row>
    <row r="133" spans="1:45" ht="12.75">
      <c r="A133" s="77" t="s">
        <v>446</v>
      </c>
      <c r="B133" s="78"/>
      <c r="C133" s="78"/>
      <c r="D133" s="78"/>
      <c r="E133" s="78"/>
      <c r="F133" s="78"/>
      <c r="G133" s="74">
        <v>15882</v>
      </c>
      <c r="H133" s="57"/>
      <c r="I133" s="57"/>
      <c r="J133" s="57"/>
      <c r="K133" s="58"/>
      <c r="L133" s="74">
        <v>172359</v>
      </c>
      <c r="M133" s="57"/>
      <c r="N133" s="57"/>
      <c r="O133" s="69" t="s">
        <v>61</v>
      </c>
      <c r="P133" s="70" t="s">
        <v>61</v>
      </c>
      <c r="Q133" s="69" t="s">
        <v>61</v>
      </c>
      <c r="R133" s="69" t="s">
        <v>61</v>
      </c>
      <c r="S133" s="69" t="s">
        <v>61</v>
      </c>
      <c r="T133" s="70" t="s">
        <v>61</v>
      </c>
      <c r="U133" s="70" t="s">
        <v>61</v>
      </c>
      <c r="V133" s="69" t="s">
        <v>61</v>
      </c>
      <c r="W133" s="69" t="s">
        <v>61</v>
      </c>
      <c r="X133" s="70" t="s">
        <v>61</v>
      </c>
      <c r="Y133" s="70" t="s">
        <v>61</v>
      </c>
      <c r="Z133" s="70" t="s">
        <v>61</v>
      </c>
      <c r="AA133" s="70" t="s">
        <v>61</v>
      </c>
      <c r="AB133" s="70" t="s">
        <v>61</v>
      </c>
      <c r="AC133" s="70" t="s">
        <v>61</v>
      </c>
      <c r="AD133" s="70" t="s">
        <v>61</v>
      </c>
      <c r="AE133" s="71" t="s">
        <v>61</v>
      </c>
      <c r="AF133" s="71" t="s">
        <v>61</v>
      </c>
      <c r="AG133" s="71" t="s">
        <v>61</v>
      </c>
      <c r="AH133" s="71" t="s">
        <v>61</v>
      </c>
      <c r="AI133" s="69" t="s">
        <v>61</v>
      </c>
      <c r="AJ133" s="69" t="s">
        <v>61</v>
      </c>
      <c r="AK133" s="69" t="s">
        <v>61</v>
      </c>
      <c r="AL133" s="69" t="s">
        <v>61</v>
      </c>
      <c r="AM133" s="69"/>
      <c r="AN133" s="69"/>
      <c r="AO133" s="72" t="s">
        <v>61</v>
      </c>
      <c r="AP133" s="72" t="s">
        <v>61</v>
      </c>
      <c r="AQ133" s="72" t="s">
        <v>61</v>
      </c>
      <c r="AR133" s="72" t="s">
        <v>61</v>
      </c>
      <c r="AS133" s="9"/>
    </row>
    <row r="134" spans="1:45" ht="12.75">
      <c r="A134" s="77" t="s">
        <v>447</v>
      </c>
      <c r="B134" s="78"/>
      <c r="C134" s="78"/>
      <c r="D134" s="78"/>
      <c r="E134" s="78"/>
      <c r="F134" s="78"/>
      <c r="G134" s="74">
        <v>3447</v>
      </c>
      <c r="H134" s="57"/>
      <c r="I134" s="57"/>
      <c r="J134" s="57"/>
      <c r="K134" s="58"/>
      <c r="L134" s="74">
        <v>3447</v>
      </c>
      <c r="M134" s="57"/>
      <c r="N134" s="57"/>
      <c r="O134" s="69" t="s">
        <v>61</v>
      </c>
      <c r="P134" s="70" t="s">
        <v>61</v>
      </c>
      <c r="Q134" s="69" t="s">
        <v>61</v>
      </c>
      <c r="R134" s="69" t="s">
        <v>61</v>
      </c>
      <c r="S134" s="69" t="s">
        <v>61</v>
      </c>
      <c r="T134" s="70" t="s">
        <v>61</v>
      </c>
      <c r="U134" s="70" t="s">
        <v>61</v>
      </c>
      <c r="V134" s="69" t="s">
        <v>61</v>
      </c>
      <c r="W134" s="69" t="s">
        <v>61</v>
      </c>
      <c r="X134" s="70" t="s">
        <v>61</v>
      </c>
      <c r="Y134" s="70" t="s">
        <v>61</v>
      </c>
      <c r="Z134" s="70" t="s">
        <v>61</v>
      </c>
      <c r="AA134" s="70" t="s">
        <v>61</v>
      </c>
      <c r="AB134" s="70" t="s">
        <v>61</v>
      </c>
      <c r="AC134" s="70" t="s">
        <v>61</v>
      </c>
      <c r="AD134" s="70" t="s">
        <v>61</v>
      </c>
      <c r="AE134" s="71" t="s">
        <v>61</v>
      </c>
      <c r="AF134" s="71" t="s">
        <v>61</v>
      </c>
      <c r="AG134" s="71" t="s">
        <v>61</v>
      </c>
      <c r="AH134" s="71" t="s">
        <v>61</v>
      </c>
      <c r="AI134" s="69" t="s">
        <v>61</v>
      </c>
      <c r="AJ134" s="69" t="s">
        <v>61</v>
      </c>
      <c r="AK134" s="69" t="s">
        <v>61</v>
      </c>
      <c r="AL134" s="69" t="s">
        <v>61</v>
      </c>
      <c r="AM134" s="69"/>
      <c r="AN134" s="69"/>
      <c r="AO134" s="72" t="s">
        <v>61</v>
      </c>
      <c r="AP134" s="72" t="s">
        <v>61</v>
      </c>
      <c r="AQ134" s="72" t="s">
        <v>61</v>
      </c>
      <c r="AR134" s="72" t="s">
        <v>61</v>
      </c>
      <c r="AS134" s="9"/>
    </row>
    <row r="135" spans="1:45" ht="12.75">
      <c r="A135" s="75" t="s">
        <v>448</v>
      </c>
      <c r="B135" s="76"/>
      <c r="C135" s="76"/>
      <c r="D135" s="76"/>
      <c r="E135" s="76"/>
      <c r="F135" s="76"/>
      <c r="G135" s="73">
        <v>19329</v>
      </c>
      <c r="H135" s="63"/>
      <c r="I135" s="63"/>
      <c r="J135" s="63"/>
      <c r="K135" s="64"/>
      <c r="L135" s="73">
        <v>175806</v>
      </c>
      <c r="M135" s="63"/>
      <c r="N135" s="63"/>
      <c r="O135" s="65" t="s">
        <v>61</v>
      </c>
      <c r="P135" s="66" t="s">
        <v>61</v>
      </c>
      <c r="Q135" s="65" t="s">
        <v>61</v>
      </c>
      <c r="R135" s="65" t="s">
        <v>61</v>
      </c>
      <c r="S135" s="65" t="s">
        <v>61</v>
      </c>
      <c r="T135" s="66" t="s">
        <v>61</v>
      </c>
      <c r="U135" s="66" t="s">
        <v>61</v>
      </c>
      <c r="V135" s="65" t="s">
        <v>61</v>
      </c>
      <c r="W135" s="65" t="s">
        <v>61</v>
      </c>
      <c r="X135" s="66" t="s">
        <v>61</v>
      </c>
      <c r="Y135" s="66" t="s">
        <v>61</v>
      </c>
      <c r="Z135" s="66" t="s">
        <v>61</v>
      </c>
      <c r="AA135" s="66" t="s">
        <v>61</v>
      </c>
      <c r="AB135" s="66" t="s">
        <v>61</v>
      </c>
      <c r="AC135" s="66" t="s">
        <v>61</v>
      </c>
      <c r="AD135" s="66" t="s">
        <v>61</v>
      </c>
      <c r="AE135" s="67" t="s">
        <v>61</v>
      </c>
      <c r="AF135" s="67" t="s">
        <v>61</v>
      </c>
      <c r="AG135" s="67" t="s">
        <v>61</v>
      </c>
      <c r="AH135" s="67" t="s">
        <v>61</v>
      </c>
      <c r="AI135" s="65" t="s">
        <v>61</v>
      </c>
      <c r="AJ135" s="65" t="s">
        <v>61</v>
      </c>
      <c r="AK135" s="65" t="s">
        <v>61</v>
      </c>
      <c r="AL135" s="65" t="s">
        <v>61</v>
      </c>
      <c r="AM135" s="65"/>
      <c r="AN135" s="65"/>
      <c r="AO135" s="68" t="s">
        <v>61</v>
      </c>
      <c r="AP135" s="68" t="s">
        <v>61</v>
      </c>
      <c r="AQ135" s="68" t="s">
        <v>61</v>
      </c>
      <c r="AR135" s="68" t="s">
        <v>61</v>
      </c>
      <c r="AS135" s="9"/>
    </row>
    <row r="136" spans="1:45" ht="12.75">
      <c r="A136" s="77" t="s">
        <v>449</v>
      </c>
      <c r="B136" s="78"/>
      <c r="C136" s="78"/>
      <c r="D136" s="78"/>
      <c r="E136" s="78"/>
      <c r="F136" s="78"/>
      <c r="G136" s="74"/>
      <c r="H136" s="57"/>
      <c r="I136" s="57"/>
      <c r="J136" s="57"/>
      <c r="K136" s="58"/>
      <c r="L136" s="74">
        <v>35161</v>
      </c>
      <c r="M136" s="57"/>
      <c r="N136" s="57"/>
      <c r="O136" s="69" t="s">
        <v>61</v>
      </c>
      <c r="P136" s="70" t="s">
        <v>61</v>
      </c>
      <c r="Q136" s="69" t="s">
        <v>61</v>
      </c>
      <c r="R136" s="69" t="s">
        <v>61</v>
      </c>
      <c r="S136" s="69" t="s">
        <v>61</v>
      </c>
      <c r="T136" s="70" t="s">
        <v>61</v>
      </c>
      <c r="U136" s="70" t="s">
        <v>61</v>
      </c>
      <c r="V136" s="69" t="s">
        <v>61</v>
      </c>
      <c r="W136" s="69" t="s">
        <v>61</v>
      </c>
      <c r="X136" s="70" t="s">
        <v>61</v>
      </c>
      <c r="Y136" s="70" t="s">
        <v>61</v>
      </c>
      <c r="Z136" s="70" t="s">
        <v>61</v>
      </c>
      <c r="AA136" s="70" t="s">
        <v>61</v>
      </c>
      <c r="AB136" s="70" t="s">
        <v>61</v>
      </c>
      <c r="AC136" s="70" t="s">
        <v>61</v>
      </c>
      <c r="AD136" s="70" t="s">
        <v>61</v>
      </c>
      <c r="AE136" s="71" t="s">
        <v>61</v>
      </c>
      <c r="AF136" s="71" t="s">
        <v>61</v>
      </c>
      <c r="AG136" s="71" t="s">
        <v>61</v>
      </c>
      <c r="AH136" s="71" t="s">
        <v>61</v>
      </c>
      <c r="AI136" s="69" t="s">
        <v>61</v>
      </c>
      <c r="AJ136" s="69" t="s">
        <v>61</v>
      </c>
      <c r="AK136" s="69" t="s">
        <v>61</v>
      </c>
      <c r="AL136" s="69" t="s">
        <v>61</v>
      </c>
      <c r="AM136" s="69"/>
      <c r="AN136" s="69"/>
      <c r="AO136" s="72" t="s">
        <v>61</v>
      </c>
      <c r="AP136" s="72" t="s">
        <v>61</v>
      </c>
      <c r="AQ136" s="72" t="s">
        <v>61</v>
      </c>
      <c r="AR136" s="72" t="s">
        <v>61</v>
      </c>
      <c r="AS136" s="9"/>
    </row>
    <row r="137" spans="1:45" ht="12.75">
      <c r="A137" s="75" t="s">
        <v>450</v>
      </c>
      <c r="B137" s="76"/>
      <c r="C137" s="76"/>
      <c r="D137" s="76"/>
      <c r="E137" s="76"/>
      <c r="F137" s="76"/>
      <c r="G137" s="73"/>
      <c r="H137" s="63"/>
      <c r="I137" s="63"/>
      <c r="J137" s="63"/>
      <c r="K137" s="64"/>
      <c r="L137" s="73">
        <v>210967</v>
      </c>
      <c r="M137" s="63"/>
      <c r="N137" s="63"/>
      <c r="O137" s="65" t="s">
        <v>61</v>
      </c>
      <c r="P137" s="66" t="s">
        <v>61</v>
      </c>
      <c r="Q137" s="65" t="s">
        <v>61</v>
      </c>
      <c r="R137" s="65" t="s">
        <v>61</v>
      </c>
      <c r="S137" s="65" t="s">
        <v>61</v>
      </c>
      <c r="T137" s="66" t="s">
        <v>61</v>
      </c>
      <c r="U137" s="66" t="s">
        <v>61</v>
      </c>
      <c r="V137" s="65" t="s">
        <v>61</v>
      </c>
      <c r="W137" s="65" t="s">
        <v>61</v>
      </c>
      <c r="X137" s="66" t="s">
        <v>61</v>
      </c>
      <c r="Y137" s="66" t="s">
        <v>61</v>
      </c>
      <c r="Z137" s="66" t="s">
        <v>61</v>
      </c>
      <c r="AA137" s="66" t="s">
        <v>61</v>
      </c>
      <c r="AB137" s="66" t="s">
        <v>61</v>
      </c>
      <c r="AC137" s="66" t="s">
        <v>61</v>
      </c>
      <c r="AD137" s="66" t="s">
        <v>61</v>
      </c>
      <c r="AE137" s="67" t="s">
        <v>61</v>
      </c>
      <c r="AF137" s="67" t="s">
        <v>61</v>
      </c>
      <c r="AG137" s="67" t="s">
        <v>61</v>
      </c>
      <c r="AH137" s="67" t="s">
        <v>61</v>
      </c>
      <c r="AI137" s="65" t="s">
        <v>61</v>
      </c>
      <c r="AJ137" s="65" t="s">
        <v>61</v>
      </c>
      <c r="AK137" s="65" t="s">
        <v>61</v>
      </c>
      <c r="AL137" s="65" t="s">
        <v>61</v>
      </c>
      <c r="AM137" s="65"/>
      <c r="AN137" s="65"/>
      <c r="AO137" s="68" t="s">
        <v>61</v>
      </c>
      <c r="AP137" s="68" t="s">
        <v>61</v>
      </c>
      <c r="AQ137" s="68" t="s">
        <v>61</v>
      </c>
      <c r="AR137" s="68" t="s">
        <v>61</v>
      </c>
      <c r="AS137" s="9"/>
    </row>
    <row r="138" spans="1:45" ht="12.75">
      <c r="A138" s="49"/>
      <c r="B138" s="50"/>
      <c r="C138" s="51"/>
      <c r="D138" s="52"/>
      <c r="E138" s="52"/>
      <c r="F138" s="52"/>
      <c r="G138" s="52"/>
      <c r="H138" s="52"/>
      <c r="I138" s="52"/>
      <c r="J138" s="52"/>
      <c r="K138" s="53"/>
      <c r="L138" s="52"/>
      <c r="M138" s="52"/>
      <c r="N138" s="52"/>
      <c r="O138" s="42"/>
      <c r="P138" s="43"/>
      <c r="Q138" s="42"/>
      <c r="R138" s="42"/>
      <c r="S138" s="42"/>
      <c r="T138" s="43"/>
      <c r="U138" s="43"/>
      <c r="V138" s="42"/>
      <c r="W138" s="42"/>
      <c r="X138" s="43"/>
      <c r="Y138" s="43"/>
      <c r="Z138" s="43"/>
      <c r="AA138" s="43"/>
      <c r="AB138" s="43"/>
      <c r="AC138" s="43"/>
      <c r="AD138" s="43"/>
      <c r="AE138" s="44"/>
      <c r="AF138" s="44"/>
      <c r="AG138" s="44"/>
      <c r="AH138" s="44"/>
      <c r="AI138" s="42"/>
      <c r="AJ138" s="42"/>
      <c r="AK138" s="42"/>
      <c r="AL138" s="42"/>
      <c r="AM138" s="42"/>
      <c r="AN138" s="42"/>
      <c r="AO138" s="45"/>
      <c r="AP138" s="45"/>
      <c r="AQ138" s="45"/>
      <c r="AR138" s="45"/>
      <c r="AS138" s="9"/>
    </row>
    <row r="139" spans="1:45" ht="12.75">
      <c r="A139" s="46"/>
      <c r="D139" s="47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9"/>
    </row>
    <row r="140" spans="1:45" ht="12.75">
      <c r="A140" s="4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9"/>
    </row>
    <row r="141" spans="1:45" ht="12.75">
      <c r="A141" s="46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9"/>
    </row>
    <row r="142" spans="15:45" ht="12.75"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9"/>
    </row>
    <row r="143" spans="15:45" ht="12.75"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9"/>
    </row>
    <row r="144" spans="15:45" ht="12.75"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9"/>
    </row>
    <row r="145" spans="15:45" ht="12.75"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9"/>
    </row>
    <row r="146" spans="15:45" ht="12.75"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9"/>
    </row>
    <row r="147" spans="15:45" ht="12.75"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9"/>
    </row>
    <row r="148" spans="15:45" ht="12.75"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9"/>
    </row>
    <row r="149" spans="15:45" ht="12.75"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9"/>
    </row>
    <row r="150" spans="15:45" ht="12.75"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9"/>
    </row>
    <row r="151" spans="15:45" ht="12.75"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9"/>
    </row>
    <row r="152" spans="15:45" ht="12.75"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9"/>
    </row>
    <row r="153" spans="15:45" ht="12.75"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9"/>
    </row>
    <row r="154" spans="15:45" ht="12.75"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9"/>
    </row>
    <row r="155" spans="15:45" ht="12.75"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9"/>
    </row>
    <row r="156" spans="15:45" ht="12.75"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9"/>
    </row>
    <row r="157" spans="15:45" ht="12.75"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9"/>
    </row>
    <row r="158" spans="15:45" ht="12.75"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9"/>
    </row>
    <row r="159" spans="15:45" ht="12.75"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9"/>
    </row>
    <row r="160" spans="15:45" ht="12.75"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9"/>
    </row>
    <row r="161" spans="15:45" ht="12.75"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9"/>
    </row>
    <row r="162" spans="15:45" ht="12.75"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9"/>
    </row>
    <row r="163" spans="15:45" ht="12.75"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9"/>
    </row>
    <row r="164" spans="15:45" ht="12.75"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9"/>
    </row>
    <row r="165" spans="15:45" ht="12.75"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9"/>
    </row>
    <row r="166" spans="15:45" ht="12.75"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9"/>
    </row>
    <row r="167" spans="15:45" ht="12.75"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9"/>
    </row>
    <row r="168" spans="15:45" ht="12.75"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9"/>
    </row>
    <row r="169" spans="15:45" ht="12.75"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9"/>
    </row>
    <row r="170" spans="15:45" ht="12.75"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9"/>
    </row>
    <row r="171" spans="15:45" ht="12.75"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9"/>
    </row>
    <row r="172" spans="15:45" ht="12.75"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9"/>
    </row>
    <row r="173" spans="15:45" ht="12.75"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9"/>
    </row>
    <row r="174" spans="15:45" ht="12.75"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9"/>
    </row>
    <row r="175" spans="15:45" ht="12.75"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9"/>
    </row>
    <row r="176" spans="15:45" ht="12.75"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9"/>
    </row>
    <row r="177" spans="15:45" ht="12.75"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9"/>
    </row>
    <row r="178" spans="15:45" ht="12.75"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9"/>
    </row>
    <row r="179" spans="15:45" ht="12.75"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9"/>
    </row>
    <row r="180" spans="15:45" ht="12.75"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9"/>
    </row>
    <row r="181" spans="15:45" ht="12.75"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9"/>
    </row>
    <row r="182" spans="15:45" ht="12.75"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9"/>
    </row>
    <row r="183" spans="15:45" ht="12.75"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9"/>
    </row>
    <row r="184" spans="15:45" ht="12.75"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9"/>
    </row>
    <row r="185" spans="15:45" ht="12.75"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9"/>
    </row>
    <row r="186" spans="15:45" ht="12.75"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9"/>
    </row>
    <row r="187" spans="15:45" ht="12.75"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9"/>
    </row>
    <row r="188" spans="15:45" ht="12.75"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9"/>
    </row>
    <row r="189" spans="15:45" ht="12.75"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9"/>
    </row>
    <row r="190" spans="15:45" ht="12.75"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9"/>
    </row>
    <row r="191" spans="15:45" ht="12.75"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9"/>
    </row>
    <row r="192" spans="15:45" ht="12.75"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9"/>
    </row>
    <row r="193" spans="15:45" ht="12.75"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9"/>
    </row>
    <row r="194" spans="15:45" ht="12.75"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9"/>
    </row>
    <row r="195" spans="15:45" ht="12.75"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9"/>
    </row>
    <row r="196" spans="15:45" ht="12.75"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9"/>
    </row>
    <row r="197" spans="15:45" ht="12.75"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9"/>
    </row>
    <row r="198" spans="15:45" ht="12.75"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9"/>
    </row>
    <row r="199" spans="15:45" ht="12.75"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9"/>
    </row>
    <row r="200" spans="15:45" ht="12.75"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9"/>
    </row>
    <row r="201" spans="15:45" ht="12.75"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9"/>
    </row>
    <row r="202" spans="15:45" ht="12.75"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9"/>
    </row>
    <row r="203" spans="15:45" ht="12.75"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9"/>
    </row>
    <row r="204" spans="15:45" ht="12.75"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9"/>
    </row>
    <row r="205" spans="15:45" ht="12.75"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9"/>
    </row>
    <row r="206" spans="15:45" ht="12.75"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9"/>
    </row>
    <row r="207" spans="15:45" ht="12.75"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9"/>
    </row>
    <row r="208" spans="15:45" ht="12.75"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9"/>
    </row>
    <row r="209" spans="15:45" ht="12.75"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9"/>
    </row>
    <row r="210" spans="15:45" ht="12.75"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9"/>
    </row>
    <row r="211" spans="15:45" ht="12.75"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9"/>
    </row>
    <row r="212" spans="15:45" ht="12.75"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9"/>
    </row>
    <row r="213" spans="15:45" ht="12.75"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9"/>
    </row>
    <row r="214" spans="15:45" ht="12.75"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9"/>
    </row>
    <row r="215" spans="15:45" ht="12.75"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9"/>
    </row>
    <row r="216" spans="15:45" ht="12.75"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9"/>
    </row>
    <row r="217" spans="15:45" ht="12.75"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9"/>
    </row>
    <row r="218" spans="15:45" ht="12.75"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9"/>
    </row>
    <row r="219" spans="15:45" ht="12.75"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9"/>
    </row>
    <row r="220" spans="15:45" ht="12.75"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9"/>
    </row>
    <row r="221" spans="15:45" ht="12.75"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9"/>
    </row>
    <row r="222" spans="15:45" ht="12.75"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9"/>
    </row>
    <row r="223" spans="15:45" ht="12.75"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9"/>
    </row>
    <row r="224" spans="15:45" ht="12.75"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9"/>
    </row>
    <row r="225" spans="15:45" ht="12.75"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9"/>
    </row>
    <row r="226" spans="15:45" ht="12.75"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9"/>
    </row>
    <row r="227" spans="15:45" ht="12.75"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9"/>
    </row>
    <row r="228" spans="15:45" ht="12.75"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9"/>
    </row>
    <row r="229" spans="15:45" ht="12.75"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9"/>
    </row>
    <row r="230" spans="15:45" ht="12.75"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9"/>
    </row>
    <row r="231" spans="15:45" ht="12.75"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9"/>
    </row>
    <row r="232" spans="15:45" ht="12.75"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9"/>
    </row>
    <row r="233" spans="15:45" ht="12.75"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9"/>
    </row>
    <row r="234" spans="15:45" ht="12.75"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9"/>
    </row>
    <row r="235" spans="15:45" ht="12.75"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9"/>
    </row>
    <row r="236" spans="15:45" ht="12.75"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9"/>
    </row>
    <row r="237" spans="15:45" ht="12.75"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9"/>
    </row>
    <row r="238" spans="15:45" ht="12.75"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9"/>
    </row>
    <row r="239" spans="15:45" ht="12.75"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9"/>
    </row>
    <row r="240" spans="15:45" ht="12.75"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9"/>
    </row>
    <row r="241" spans="15:45" ht="12.75"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9"/>
    </row>
    <row r="242" spans="15:45" ht="12.75"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9"/>
    </row>
    <row r="243" spans="15:45" ht="12.75"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9"/>
    </row>
    <row r="244" spans="15:45" ht="12.75"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9"/>
    </row>
    <row r="245" spans="15:45" ht="12.75"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9"/>
    </row>
    <row r="246" spans="15:45" ht="12.75"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9"/>
    </row>
    <row r="247" spans="15:45" ht="12.75"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9"/>
    </row>
    <row r="248" spans="15:45" ht="12.75"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9"/>
    </row>
    <row r="249" spans="15:45" ht="12.75"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9"/>
    </row>
    <row r="250" spans="15:45" ht="12.75"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9"/>
    </row>
    <row r="251" spans="15:45" ht="12.75"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9"/>
    </row>
    <row r="252" spans="15:45" ht="12.75"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9"/>
    </row>
    <row r="253" spans="15:45" ht="12.75"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9"/>
    </row>
    <row r="254" spans="15:45" ht="12.75"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9"/>
    </row>
    <row r="255" spans="15:45" ht="12.75"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9"/>
    </row>
    <row r="256" spans="15:45" ht="12.75"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9"/>
    </row>
    <row r="257" spans="15:45" ht="12.75"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9"/>
    </row>
    <row r="258" spans="15:45" ht="12.75"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9"/>
    </row>
    <row r="259" spans="15:45" ht="12.75"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9"/>
    </row>
    <row r="260" spans="15:45" ht="12.75"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9"/>
    </row>
    <row r="261" spans="15:45" ht="12.75"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9"/>
    </row>
    <row r="262" spans="15:45" ht="12.75"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9"/>
    </row>
    <row r="263" spans="15:45" ht="12.75"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9"/>
    </row>
    <row r="264" spans="15:45" ht="12.75"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9"/>
    </row>
    <row r="265" spans="15:45" ht="12.75"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9"/>
    </row>
    <row r="266" spans="15:45" ht="12.75"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9"/>
    </row>
    <row r="267" spans="15:45" ht="12.75"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9"/>
    </row>
    <row r="268" spans="15:45" ht="12.75"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9"/>
    </row>
    <row r="269" spans="15:45" ht="12.75"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9"/>
    </row>
    <row r="270" spans="15:45" ht="12.75"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9"/>
    </row>
    <row r="271" spans="15:45" ht="12.75"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9"/>
    </row>
    <row r="272" spans="15:45" ht="12.75"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9"/>
    </row>
    <row r="273" spans="15:45" ht="12.75"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9"/>
    </row>
    <row r="274" spans="15:45" ht="12.75"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9"/>
    </row>
    <row r="275" spans="15:45" ht="12.75"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9"/>
    </row>
    <row r="276" spans="15:45" ht="12.75"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9"/>
    </row>
    <row r="277" spans="15:45" ht="12.75"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9"/>
    </row>
    <row r="278" spans="15:45" ht="12.75"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9"/>
    </row>
    <row r="279" spans="15:45" ht="12.75"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9"/>
    </row>
    <row r="280" spans="15:45" ht="12.75"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9"/>
    </row>
    <row r="281" spans="15:45" ht="12.75"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9"/>
    </row>
    <row r="282" spans="15:45" ht="12.75"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9"/>
    </row>
    <row r="283" spans="15:45" ht="12.75"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9"/>
    </row>
    <row r="284" spans="15:45" ht="12.75"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9"/>
    </row>
    <row r="285" spans="15:45" ht="12.75"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9"/>
    </row>
    <row r="286" spans="15:45" ht="12.75"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9"/>
    </row>
    <row r="287" spans="15:45" ht="12.75"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9"/>
    </row>
    <row r="288" spans="15:45" ht="12.75"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9"/>
    </row>
    <row r="289" spans="15:45" ht="12.75"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9"/>
    </row>
    <row r="290" spans="15:45" ht="12.75"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9"/>
    </row>
    <row r="291" spans="15:45" ht="12.75"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9"/>
    </row>
    <row r="292" spans="15:45" ht="12.75"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9"/>
    </row>
    <row r="293" spans="15:45" ht="12.75"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9"/>
    </row>
    <row r="294" spans="15:45" ht="12.75"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9"/>
    </row>
    <row r="295" spans="15:45" ht="12.75"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9"/>
    </row>
    <row r="296" spans="15:45" ht="12.75"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9"/>
    </row>
    <row r="297" spans="15:45" ht="12.75"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9"/>
    </row>
    <row r="298" spans="15:45" ht="12.75"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9"/>
    </row>
    <row r="299" spans="15:45" ht="12.75"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9"/>
    </row>
    <row r="300" spans="15:45" ht="12.75"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9"/>
    </row>
    <row r="301" spans="15:45" ht="12.75"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9"/>
    </row>
    <row r="302" spans="15:45" ht="12.75"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9"/>
    </row>
    <row r="303" spans="15:45" ht="12.75"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9"/>
    </row>
    <row r="304" spans="15:45" ht="12.75"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9"/>
    </row>
    <row r="305" spans="15:45" ht="12.75"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9"/>
    </row>
    <row r="306" spans="15:45" ht="12.75"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9"/>
    </row>
    <row r="307" spans="15:45" ht="12.75"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9"/>
    </row>
    <row r="308" spans="15:45" ht="12.75"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9"/>
    </row>
    <row r="309" spans="15:45" ht="12.75"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9"/>
    </row>
    <row r="310" spans="15:45" ht="12.75"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9"/>
    </row>
    <row r="311" spans="15:45" ht="12.75"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9"/>
    </row>
    <row r="312" spans="15:45" ht="12.75"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9"/>
    </row>
    <row r="313" spans="15:45" ht="12.75"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9"/>
    </row>
    <row r="314" spans="15:45" ht="12.75"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9"/>
    </row>
    <row r="315" spans="15:45" ht="12.75"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9"/>
    </row>
    <row r="316" spans="15:45" ht="12.75"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9"/>
    </row>
    <row r="317" spans="15:45" ht="12.75"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9"/>
    </row>
    <row r="318" spans="15:45" ht="12.75"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9"/>
    </row>
    <row r="319" spans="15:45" ht="12.75"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9"/>
    </row>
    <row r="320" spans="15:45" ht="12.75"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9"/>
    </row>
    <row r="321" spans="15:45" ht="12.75"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9"/>
    </row>
    <row r="322" spans="15:45" ht="12.75"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9"/>
    </row>
    <row r="323" spans="15:45" ht="12.75"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9"/>
    </row>
    <row r="324" spans="15:45" ht="12.75"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9"/>
    </row>
    <row r="325" spans="15:45" ht="12.75"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9"/>
    </row>
    <row r="326" spans="15:45" ht="12.75"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9"/>
    </row>
    <row r="327" spans="15:45" ht="12.75"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9"/>
    </row>
    <row r="328" spans="15:45" ht="12.75"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9"/>
    </row>
    <row r="329" spans="15:45" ht="12.75"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9"/>
    </row>
    <row r="330" spans="15:45" ht="12.75"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9"/>
    </row>
    <row r="331" spans="15:45" ht="12.75"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9"/>
    </row>
    <row r="332" spans="15:45" ht="12.75"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9"/>
    </row>
    <row r="333" spans="15:45" ht="12.75"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9"/>
    </row>
    <row r="334" spans="15:45" ht="12.75"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9"/>
    </row>
    <row r="335" spans="15:45" ht="12.75"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9"/>
    </row>
    <row r="336" spans="15:45" ht="12.75"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9"/>
    </row>
    <row r="337" spans="15:45" ht="12.75"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9"/>
    </row>
    <row r="338" spans="15:45" ht="12.75"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9"/>
    </row>
    <row r="339" spans="15:45" ht="12.75"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9"/>
    </row>
    <row r="340" spans="15:45" ht="12.75"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9"/>
    </row>
    <row r="341" spans="15:45" ht="12.75"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9"/>
    </row>
    <row r="342" spans="15:45" ht="12.75"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9"/>
    </row>
    <row r="343" spans="15:45" ht="12.75"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9"/>
    </row>
    <row r="344" spans="15:45" ht="12.75"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9"/>
    </row>
    <row r="345" spans="15:45" ht="12.75"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9"/>
    </row>
    <row r="346" spans="15:45" ht="12.75"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9"/>
    </row>
    <row r="347" spans="15:45" ht="12.75"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9"/>
    </row>
    <row r="348" spans="15:45" ht="12.75"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9"/>
    </row>
    <row r="349" spans="15:45" ht="12.75"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9"/>
    </row>
    <row r="350" spans="15:45" ht="12.75"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9"/>
    </row>
    <row r="351" spans="15:45" ht="12.75"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9"/>
    </row>
    <row r="352" spans="15:45" ht="12.75"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9"/>
    </row>
    <row r="353" spans="15:45" ht="12.75"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9"/>
    </row>
    <row r="354" spans="15:45" ht="12.75"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9"/>
    </row>
    <row r="355" spans="15:45" ht="12.75"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9"/>
    </row>
    <row r="356" spans="15:45" ht="12.75"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9"/>
    </row>
    <row r="357" spans="15:45" ht="12.75"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9"/>
    </row>
    <row r="358" spans="15:45" ht="12.75"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9"/>
    </row>
    <row r="359" spans="15:45" ht="12.75"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9"/>
    </row>
    <row r="360" spans="15:45" ht="12.75"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9"/>
    </row>
    <row r="361" spans="15:45" ht="12.75"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9"/>
    </row>
    <row r="362" spans="15:45" ht="12.75"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9"/>
    </row>
    <row r="363" spans="15:45" ht="12.75"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9"/>
    </row>
    <row r="364" spans="15:45" ht="12.75"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9"/>
    </row>
    <row r="365" spans="15:45" ht="12.75"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9"/>
    </row>
    <row r="366" spans="15:45" ht="12.75"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9"/>
    </row>
    <row r="367" spans="15:45" ht="12.75"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9"/>
    </row>
    <row r="368" spans="15:45" ht="12.75"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9"/>
    </row>
    <row r="369" spans="15:45" ht="12.75"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9"/>
    </row>
    <row r="370" spans="15:45" ht="12.75"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9"/>
    </row>
    <row r="371" spans="15:45" ht="12.75"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9"/>
    </row>
    <row r="372" spans="15:45" ht="12.75"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9"/>
    </row>
    <row r="373" spans="15:45" ht="12.75"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9"/>
    </row>
    <row r="374" spans="15:45" ht="12.75"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9"/>
    </row>
    <row r="375" spans="15:45" ht="12.75"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9"/>
    </row>
    <row r="376" spans="15:45" ht="12.75"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9"/>
    </row>
    <row r="377" spans="15:45" ht="12.75"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9"/>
    </row>
    <row r="378" spans="15:45" ht="12.75"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9"/>
    </row>
    <row r="379" spans="15:45" ht="12.75"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9"/>
    </row>
    <row r="380" spans="15:45" ht="12.75"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9"/>
    </row>
    <row r="381" spans="15:45" ht="12.75"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9"/>
    </row>
    <row r="382" spans="15:45" ht="12.75"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9"/>
    </row>
    <row r="383" spans="15:45" ht="12.75"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9"/>
    </row>
    <row r="384" spans="15:45" ht="12.75"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9"/>
    </row>
    <row r="385" spans="15:45" ht="12.75"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9"/>
    </row>
    <row r="386" spans="15:45" ht="12.75"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9"/>
    </row>
    <row r="387" spans="15:45" ht="12.75"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9"/>
    </row>
    <row r="388" spans="15:45" ht="12.75"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9"/>
    </row>
    <row r="389" spans="15:45" ht="12.75"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9"/>
    </row>
    <row r="390" spans="15:45" ht="12.75"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9"/>
    </row>
    <row r="391" spans="15:45" ht="12.75"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9"/>
    </row>
    <row r="392" spans="15:45" ht="12.75"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9"/>
    </row>
    <row r="393" spans="15:45" ht="12.75"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9"/>
    </row>
    <row r="394" spans="15:45" ht="12.75"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9"/>
    </row>
    <row r="395" spans="15:45" ht="12.75"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9"/>
    </row>
    <row r="396" spans="15:45" ht="12.75"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9"/>
    </row>
    <row r="397" spans="15:45" ht="12.75"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9"/>
    </row>
    <row r="398" spans="15:45" ht="12.75"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9"/>
    </row>
    <row r="399" spans="15:45" ht="12.75"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9"/>
    </row>
    <row r="400" spans="15:45" ht="12.75"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9"/>
    </row>
    <row r="401" spans="15:45" ht="12.75"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9"/>
    </row>
    <row r="402" spans="15:45" ht="12.75"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9"/>
    </row>
    <row r="403" spans="15:45" ht="12.75"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9"/>
    </row>
    <row r="404" spans="15:45" ht="12.75"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9"/>
    </row>
    <row r="405" spans="15:45" ht="12.75"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9"/>
    </row>
    <row r="406" spans="15:45" ht="12.75"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9"/>
    </row>
    <row r="407" spans="15:45" ht="12.75"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9"/>
    </row>
    <row r="408" spans="15:45" ht="12.75"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9"/>
    </row>
    <row r="409" spans="15:45" ht="12.75"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9"/>
    </row>
    <row r="410" spans="15:45" ht="12.75"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9"/>
    </row>
    <row r="411" spans="15:45" ht="12.75"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9"/>
    </row>
    <row r="412" spans="15:45" ht="12.75"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9"/>
    </row>
    <row r="413" spans="15:45" ht="12.75"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9"/>
    </row>
    <row r="414" spans="15:45" ht="12.75"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9"/>
    </row>
    <row r="415" spans="15:45" ht="12.75"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9"/>
    </row>
    <row r="416" spans="15:45" ht="12.75"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9"/>
    </row>
    <row r="417" spans="15:45" ht="12.75"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9"/>
    </row>
    <row r="418" spans="15:45" ht="12.75"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9"/>
    </row>
    <row r="419" spans="15:45" ht="12.75"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9"/>
    </row>
    <row r="420" spans="15:45" ht="12.75"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9"/>
    </row>
    <row r="421" spans="15:45" ht="12.75"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9"/>
    </row>
    <row r="422" spans="15:45" ht="12.75"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9"/>
    </row>
    <row r="423" spans="15:45" ht="12.75"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9"/>
    </row>
    <row r="424" spans="15:45" ht="12.75"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9"/>
    </row>
    <row r="425" spans="15:45" ht="12.75"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9"/>
    </row>
    <row r="426" spans="15:45" ht="12.75"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9"/>
    </row>
    <row r="427" spans="15:45" ht="12.75"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9"/>
    </row>
    <row r="428" spans="15:45" ht="12.75"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9"/>
    </row>
    <row r="429" spans="15:45" ht="12.75"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9"/>
    </row>
    <row r="430" spans="15:45" ht="12.75"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9"/>
    </row>
    <row r="431" spans="15:45" ht="12.75"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9"/>
    </row>
    <row r="432" spans="15:45" ht="12.75"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9"/>
    </row>
    <row r="433" spans="15:45" ht="12.75"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9"/>
    </row>
    <row r="434" spans="15:45" ht="12.75"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9"/>
    </row>
    <row r="435" spans="15:45" ht="12.75"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9"/>
    </row>
    <row r="436" spans="15:45" ht="12.75"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9"/>
    </row>
    <row r="437" spans="15:45" ht="12.75"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9"/>
    </row>
    <row r="438" spans="15:45" ht="12.75"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9"/>
    </row>
    <row r="439" spans="15:45" ht="12.75"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9"/>
    </row>
    <row r="440" spans="15:45" ht="12.75"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9"/>
    </row>
    <row r="441" spans="15:45" ht="12.75"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9"/>
    </row>
    <row r="442" spans="15:45" ht="12.75"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9"/>
    </row>
    <row r="443" spans="15:45" ht="12.75"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9"/>
    </row>
    <row r="444" spans="15:45" ht="12.75"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9"/>
    </row>
    <row r="445" spans="15:45" ht="12.75"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9"/>
    </row>
    <row r="446" spans="15:45" ht="12.75"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9"/>
    </row>
    <row r="447" spans="15:45" ht="12.75"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9"/>
    </row>
    <row r="448" spans="15:45" ht="12.75"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9"/>
    </row>
    <row r="449" spans="15:45" ht="12.75"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9"/>
    </row>
    <row r="450" spans="15:45" ht="12.75"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9"/>
    </row>
    <row r="451" spans="15:45" ht="12.75"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9"/>
    </row>
    <row r="452" spans="15:45" ht="12.75"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9"/>
    </row>
    <row r="453" spans="15:45" ht="12.75"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9"/>
    </row>
    <row r="454" spans="15:45" ht="12.75"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9"/>
    </row>
    <row r="455" spans="15:45" ht="12.75"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9"/>
    </row>
    <row r="456" spans="15:45" ht="12.75"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9"/>
    </row>
    <row r="457" spans="15:45" ht="12.75"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9"/>
    </row>
    <row r="458" spans="15:45" ht="12.75"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9"/>
    </row>
    <row r="459" spans="15:45" ht="12.75"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9"/>
    </row>
    <row r="460" spans="15:45" ht="12.75"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9"/>
    </row>
    <row r="461" spans="15:45" ht="12.75"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9"/>
    </row>
    <row r="462" spans="15:45" ht="12.75"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9"/>
    </row>
    <row r="463" spans="15:45" ht="12.75"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9"/>
    </row>
    <row r="464" spans="15:45" ht="12.75"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9"/>
    </row>
    <row r="465" spans="15:45" ht="12.75"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9"/>
    </row>
    <row r="466" spans="15:45" ht="12.75"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9"/>
    </row>
    <row r="467" spans="15:45" ht="12.75"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9"/>
    </row>
    <row r="468" spans="15:45" ht="12.75"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9"/>
    </row>
    <row r="469" spans="15:45" ht="12.75"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9"/>
    </row>
    <row r="470" spans="15:45" ht="12.75"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9"/>
    </row>
    <row r="471" spans="15:45" ht="12.75"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9"/>
    </row>
    <row r="472" spans="15:45" ht="12.75"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9"/>
    </row>
    <row r="473" spans="15:45" ht="12.75"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9"/>
    </row>
    <row r="474" spans="15:45" ht="12.75"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9"/>
    </row>
    <row r="475" spans="15:45" ht="12.75"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9"/>
    </row>
    <row r="476" spans="15:45" ht="12.75"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9"/>
    </row>
    <row r="477" spans="15:45" ht="12.75"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9"/>
    </row>
    <row r="478" spans="15:45" ht="12.75"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9"/>
    </row>
    <row r="479" spans="15:45" ht="12.75"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9"/>
    </row>
    <row r="480" spans="15:45" ht="12.75"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9"/>
    </row>
    <row r="481" spans="15:45" ht="12.75"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9"/>
    </row>
    <row r="482" spans="15:45" ht="12.75"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9"/>
    </row>
    <row r="483" spans="15:45" ht="12.75"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9"/>
    </row>
    <row r="484" spans="15:45" ht="12.75"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9"/>
    </row>
    <row r="485" spans="15:45" ht="12.75"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9"/>
    </row>
    <row r="486" spans="15:45" ht="12.75"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9"/>
    </row>
    <row r="487" spans="15:45" ht="12.75"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9"/>
    </row>
    <row r="488" spans="15:45" ht="12.75"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9"/>
    </row>
    <row r="489" spans="15:45" ht="12.75"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9"/>
    </row>
    <row r="490" spans="15:45" ht="12.75"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9"/>
    </row>
    <row r="491" spans="15:45" ht="12.75"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9"/>
    </row>
    <row r="492" spans="15:45" ht="12.75"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9"/>
    </row>
    <row r="493" spans="15:45" ht="12.75"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9"/>
    </row>
    <row r="494" spans="15:45" ht="12.75"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9"/>
    </row>
    <row r="495" spans="15:45" ht="12.75"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9"/>
    </row>
    <row r="496" spans="15:45" ht="12.75"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9"/>
    </row>
    <row r="497" spans="15:45" ht="12.75"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9"/>
    </row>
    <row r="498" spans="15:45" ht="12.75"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9"/>
    </row>
    <row r="499" spans="15:45" ht="12.75"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9"/>
    </row>
    <row r="500" spans="15:45" ht="12.75"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9"/>
    </row>
    <row r="501" spans="15:45" ht="12.75"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9"/>
    </row>
    <row r="502" spans="15:45" ht="12.75"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9"/>
    </row>
    <row r="503" spans="15:45" ht="12.75"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9"/>
    </row>
    <row r="504" spans="15:45" ht="12.75"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9"/>
    </row>
    <row r="505" spans="15:45" ht="12.75"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9"/>
    </row>
    <row r="506" spans="15:45" ht="12.75"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9"/>
    </row>
    <row r="507" spans="15:45" ht="12.75"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9"/>
    </row>
    <row r="508" spans="15:45" ht="12.75"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9"/>
    </row>
    <row r="509" spans="15:45" ht="12.75"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9"/>
    </row>
    <row r="510" spans="15:45" ht="12.75"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9"/>
    </row>
    <row r="511" spans="15:45" ht="12.75"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9"/>
    </row>
    <row r="512" spans="15:45" ht="12.75"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9"/>
    </row>
    <row r="513" spans="15:45" ht="12.75"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9"/>
    </row>
    <row r="514" spans="15:45" ht="12.75"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9"/>
    </row>
    <row r="515" spans="15:45" ht="12.75"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9"/>
    </row>
    <row r="516" spans="15:45" ht="12.75"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9"/>
    </row>
    <row r="517" spans="15:45" ht="12.75"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9"/>
    </row>
    <row r="518" spans="15:45" ht="12.75"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9"/>
    </row>
    <row r="519" spans="15:45" ht="12.75"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9"/>
    </row>
    <row r="520" spans="15:45" ht="12.75"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9"/>
    </row>
    <row r="521" spans="15:45" ht="12.75"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9"/>
    </row>
    <row r="522" spans="15:45" ht="12.75"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9"/>
    </row>
    <row r="523" spans="15:45" ht="12.75"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9"/>
    </row>
    <row r="524" spans="15:45" ht="12.75"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9"/>
    </row>
    <row r="525" spans="15:45" ht="12.75"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9"/>
    </row>
    <row r="526" spans="15:45" ht="12.75"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9"/>
    </row>
    <row r="527" spans="15:45" ht="12.75"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9"/>
    </row>
    <row r="528" spans="15:45" ht="12.75"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9"/>
    </row>
    <row r="529" spans="15:45" ht="12.75"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9"/>
    </row>
    <row r="530" spans="15:45" ht="12.75"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9"/>
    </row>
    <row r="531" spans="15:45" ht="12.75"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9"/>
    </row>
    <row r="532" spans="15:45" ht="12.75"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9"/>
    </row>
    <row r="533" spans="15:45" ht="12.75"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9"/>
    </row>
    <row r="534" spans="15:45" ht="12.75"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9"/>
    </row>
    <row r="535" spans="15:45" ht="12.75"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9"/>
    </row>
    <row r="536" spans="15:45" ht="12.75"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9"/>
    </row>
    <row r="537" spans="15:45" ht="12.75"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9"/>
    </row>
    <row r="538" spans="15:45" ht="12.75"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9"/>
    </row>
    <row r="539" spans="15:45" ht="12.75"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9"/>
    </row>
    <row r="540" spans="15:45" ht="12.75"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9"/>
    </row>
    <row r="541" spans="15:45" ht="12.75"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9"/>
    </row>
    <row r="542" spans="15:45" ht="12.75"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9"/>
    </row>
    <row r="543" spans="15:45" ht="12.75"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9"/>
    </row>
    <row r="544" spans="15:45" ht="12.75"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9"/>
    </row>
    <row r="545" spans="15:45" ht="12.75"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9"/>
    </row>
    <row r="546" spans="15:45" ht="12.75"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9"/>
    </row>
    <row r="547" spans="15:45" ht="12.75"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9"/>
    </row>
    <row r="548" spans="15:45" ht="12.75"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9"/>
    </row>
    <row r="549" spans="15:45" ht="12.75"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9"/>
    </row>
    <row r="550" spans="15:45" ht="12.75"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9"/>
    </row>
    <row r="551" spans="15:45" ht="12.75"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9"/>
    </row>
    <row r="552" spans="15:45" ht="12.75"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9"/>
    </row>
    <row r="553" spans="15:45" ht="12.75"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9"/>
    </row>
    <row r="554" spans="15:45" ht="12.75"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9"/>
    </row>
    <row r="555" spans="15:45" ht="12.75"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9"/>
    </row>
    <row r="556" spans="15:45" ht="12.75"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9"/>
    </row>
    <row r="557" spans="15:45" ht="12.75"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9"/>
    </row>
    <row r="558" spans="15:45" ht="12.75"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9"/>
    </row>
    <row r="559" spans="15:45" ht="12.75"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9"/>
    </row>
    <row r="560" spans="15:45" ht="12.75"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9"/>
    </row>
    <row r="561" spans="15:45" ht="12.75"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9"/>
    </row>
    <row r="562" spans="15:45" ht="12.75">
      <c r="O562" s="8"/>
      <c r="P562" s="8"/>
      <c r="Q562" s="8"/>
      <c r="AS562" s="9"/>
    </row>
    <row r="563" spans="15:17" ht="12.75">
      <c r="O563" s="8"/>
      <c r="P563" s="8"/>
      <c r="Q563" s="8"/>
    </row>
    <row r="564" spans="15:17" ht="12.75">
      <c r="O564" s="8"/>
      <c r="P564" s="8"/>
      <c r="Q564" s="8"/>
    </row>
    <row r="565" spans="15:17" ht="12.75">
      <c r="O565" s="8"/>
      <c r="P565" s="8"/>
      <c r="Q565" s="8"/>
    </row>
  </sheetData>
  <sheetProtection/>
  <mergeCells count="48">
    <mergeCell ref="A6:N6"/>
    <mergeCell ref="A9:N9"/>
    <mergeCell ref="A11:N11"/>
    <mergeCell ref="K14:L14"/>
    <mergeCell ref="K16:L16"/>
    <mergeCell ref="K15:L15"/>
    <mergeCell ref="D19:F19"/>
    <mergeCell ref="C19:C21"/>
    <mergeCell ref="L19:N19"/>
    <mergeCell ref="G19:I19"/>
    <mergeCell ref="J19:K19"/>
    <mergeCell ref="A19:A21"/>
    <mergeCell ref="B19:B21"/>
    <mergeCell ref="A23:AR23"/>
    <mergeCell ref="A30:F30"/>
    <mergeCell ref="A31:AR31"/>
    <mergeCell ref="A32:AR32"/>
    <mergeCell ref="A5:N5"/>
    <mergeCell ref="A8:N8"/>
    <mergeCell ref="A10:N10"/>
    <mergeCell ref="D20:D21"/>
    <mergeCell ref="G20:G21"/>
    <mergeCell ref="L20:L21"/>
    <mergeCell ref="A64:AR64"/>
    <mergeCell ref="A67:F67"/>
    <mergeCell ref="A68:AR68"/>
    <mergeCell ref="A78:AR78"/>
    <mergeCell ref="A35:AR35"/>
    <mergeCell ref="A46:AR46"/>
    <mergeCell ref="A57:AR57"/>
    <mergeCell ref="A60:AR60"/>
    <mergeCell ref="A127:F127"/>
    <mergeCell ref="A128:F128"/>
    <mergeCell ref="A129:F129"/>
    <mergeCell ref="A81:AR81"/>
    <mergeCell ref="A86:AR86"/>
    <mergeCell ref="A93:AR93"/>
    <mergeCell ref="A125:F125"/>
    <mergeCell ref="A135:F135"/>
    <mergeCell ref="A136:F136"/>
    <mergeCell ref="A137:F137"/>
    <mergeCell ref="L125:M125"/>
    <mergeCell ref="A133:F133"/>
    <mergeCell ref="A134:F134"/>
    <mergeCell ref="A130:F130"/>
    <mergeCell ref="A131:F131"/>
    <mergeCell ref="A132:F132"/>
    <mergeCell ref="A126:F126"/>
  </mergeCells>
  <printOptions/>
  <pageMargins left="0.6299212598425197" right="0.3937007874015748" top="0.3937007874015748" bottom="0.3937007874015748" header="0.2362204724409449" footer="0.2362204724409449"/>
  <pageSetup fitToHeight="30000" fitToWidth="1" horizontalDpi="600" verticalDpi="600" orientation="landscape" paperSize="9" scale="73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>12.03.2008</cp:keywords>
  <dc:description/>
  <cp:lastModifiedBy>podkopaeva</cp:lastModifiedBy>
  <cp:lastPrinted>2019-06-13T09:53:33Z</cp:lastPrinted>
  <dcterms:created xsi:type="dcterms:W3CDTF">2003-01-28T12:33:10Z</dcterms:created>
  <dcterms:modified xsi:type="dcterms:W3CDTF">2019-07-09T07:43:39Z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