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2860" windowHeight="982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данные'!$21:$21</definedName>
    <definedName name="_xlnm.Print_Area" localSheetId="0">'Мои данные'!$A$1:$AS$127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4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07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7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24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6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5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5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7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5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5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5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5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5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5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5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5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5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5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5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5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5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5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5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5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5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5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7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5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5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5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5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5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5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5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5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5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5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7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6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0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0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07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6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1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0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0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0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0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26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8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<sst xmlns="http://schemas.openxmlformats.org/spreadsheetml/2006/main" count="2333" uniqueCount="331">
  <si>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</si>
  <si>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</si>
  <si>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</si>
  <si>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</si>
  <si>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</si>
  <si>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</si>
  <si>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</si>
  <si>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</si>
  <si>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</si>
  <si>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</si>
  <si>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</si>
  <si>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</si>
  <si>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</si>
  <si>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</si>
  <si>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</si>
  <si>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</si>
  <si>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</si>
  <si>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</si>
  <si>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</si>
  <si>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</si>
  <si>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</si>
  <si>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</si>
  <si>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</si>
  <si>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</si>
  <si>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</si>
  <si>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</si>
  <si>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</si>
  <si>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</si>
  <si>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</si>
  <si>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</si>
  <si>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</si>
  <si>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</si>
  <si>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</si>
  <si>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</si>
  <si>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</si>
  <si>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</si>
  <si>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</si>
  <si>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</si>
  <si>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</si>
  <si>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</si>
  <si>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</si>
  <si>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</si>
  <si>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</si>
  <si>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</si>
  <si>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</si>
  <si>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</si>
  <si>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</si>
  <si>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Красная 66-501изм,</t>
  </si>
  <si>
    <t>Составил:______________ ()</t>
  </si>
  <si>
    <t>Проверил:______________ ()</t>
  </si>
  <si>
    <t>Раздел 1. Внутренняя отделка</t>
  </si>
  <si>
    <t>Потолки и стены</t>
  </si>
  <si>
    <t>ТЕРр62-17-4      
Окрашивание водоэмульсионными составами поверхностей потолков, ранее окрашенных: водоэмульсионной краской, с расчисткой старой краски более 35%
100 м2 окрашиваемой поверхности
______________
(Территориальная поправка к базе 2001г МАТ=1,1;
Районный к-т 15%), МАТ х 1,1</t>
  </si>
  <si>
    <t>278,92
----------
2133,81</t>
  </si>
  <si>
    <t>7,5
----------
1,24</t>
  </si>
  <si>
    <t>35
----------
267</t>
  </si>
  <si>
    <t>21,09
----------
2,64</t>
  </si>
  <si>
    <t>11,076
----------
20,99</t>
  </si>
  <si>
    <t>738
----------
705</t>
  </si>
  <si>
    <t>Р</t>
  </si>
  <si>
    <t>Всего с НР и СП</t>
  </si>
  <si>
    <t>ТЕРр61-26-1      
Перетирка штукатурки: внутренних помещений
100 м2 перетертой поверхности
______________
(Территориальная поправка к базе 2001г МАТ=1,1;
Районный к-т 15%), МАТ х 1,1</t>
  </si>
  <si>
    <t>231,77
----------
13,96</t>
  </si>
  <si>
    <t>2,21
----------
1,24</t>
  </si>
  <si>
    <t>41
----------
2</t>
  </si>
  <si>
    <t>21,09
----------
5,686</t>
  </si>
  <si>
    <t>13,214
----------
20,99</t>
  </si>
  <si>
    <t>865
----------
11</t>
  </si>
  <si>
    <t>ТЕР15-06-001-01      
Оклейка обоями стен по монолитной штукатурке и бетону: простыми и средней плотности
100 м2 оклеиваемой и обиваемой поверхности
______________
(Территориальная поправка к базе 2001г МАТ=1,1;
Районный к-т 15%;
 ОЗП=1,15; ЭМ=1,25 к расх.; ЗПМ=1,5625; ТЗ=1,15; ТЗМ=1,5625), МАТ х 1,1</t>
  </si>
  <si>
    <t>327,78
----------
502,12</t>
  </si>
  <si>
    <t>1,38
----------
0,2</t>
  </si>
  <si>
    <t>88
----------
135</t>
  </si>
  <si>
    <t>21,09
----------
6,64</t>
  </si>
  <si>
    <t>10,755
----------
20,632</t>
  </si>
  <si>
    <t>1856
----------
896</t>
  </si>
  <si>
    <t>полы</t>
  </si>
  <si>
    <t>ТЕРр57-3-1      
Разборка плинтусов: деревянных и из пластмассовых материалов
100 м плинтуса
______________
(Территориальная поправка к базе 2001г МАТ=1,1;
Районный к-т 15%), МАТ х 1,1</t>
  </si>
  <si>
    <t>ТЕРр57-11-3      
Устройство оснований под покрытие пола: из древесноволокнистых плит с прибивкой гвоздями в один слой площадью до 20 м2
100 м2 основания
______________
(Территориальная поправка к базе 2001г МАТ=1,1;
Районный к-т 15%), МАТ х 1,1</t>
  </si>
  <si>
    <t>238,63
----------
1734,21</t>
  </si>
  <si>
    <t>13,45
----------
1,61</t>
  </si>
  <si>
    <t>30
----------
216</t>
  </si>
  <si>
    <t>21,09
----------
8,171</t>
  </si>
  <si>
    <t>10,834
----------
21,05</t>
  </si>
  <si>
    <t>633
----------
1765</t>
  </si>
  <si>
    <t>ТЕР15-04-024-03      
Простая окраска масляными составами по дереву: полов
100 м2 окрашиваемой поверхности
______________
(Территориальная поправка к базе 2001г МАТ=1,1;
Районный к-т 15%;
 ОЗП=1,15; ЭМ=1,25 к расх.; ЗПМ=1,25; ТЗ=1,15; ТЗМ=1,25), МАТ х 1,1</t>
  </si>
  <si>
    <t>230,55
----------
591,69</t>
  </si>
  <si>
    <t>4,68
----------
0,16</t>
  </si>
  <si>
    <t>29
----------
73</t>
  </si>
  <si>
    <t>21,09
----------
3,616</t>
  </si>
  <si>
    <t>10,364
----------
20,632</t>
  </si>
  <si>
    <t>612
----------
264</t>
  </si>
  <si>
    <t>ТЕР11-01-040-03      
Устройство плинтусов поливинилхлоридных: на винтах самонарезающих
100 м плинтуса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</si>
  <si>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67,29
----------
1190,97</t>
  </si>
  <si>
    <t>10
----------
172</t>
  </si>
  <si>
    <t>21,09
----------
3,205</t>
  </si>
  <si>
    <t>5,393
----------
21,09</t>
  </si>
  <si>
    <t>211
----------
551</t>
  </si>
  <si>
    <t>проемы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</si>
  <si>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МАТ=1,1;
Районный к-т 15%), МАТ х 1,1</t>
  </si>
  <si>
    <t>171,3
----------
95,69</t>
  </si>
  <si>
    <t>4
----------
2</t>
  </si>
  <si>
    <t>21,09
----------
5,48</t>
  </si>
  <si>
    <t>13,208
----------
21,085</t>
  </si>
  <si>
    <t>53
----------
42</t>
  </si>
  <si>
    <t>ТЕР10-01-034-08      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100 м2 проемов
______________
(Территориальная поправка к базе 2001г МАТ=1,1;
Районный к-т 15%), МАТ х 1,1</t>
  </si>
  <si>
    <t>1247,05
----------
182287,18</t>
  </si>
  <si>
    <t>409,52
----------
8,17</t>
  </si>
  <si>
    <t>31
----------
4466</t>
  </si>
  <si>
    <t>21,09
----------
1,851</t>
  </si>
  <si>
    <t>8,906
----------
21,072</t>
  </si>
  <si>
    <t>654
----------
8267</t>
  </si>
  <si>
    <t>ТССЦ-203-1073      
Блок оконный пластиковый трехстворчатый, с поворотно-откидной створкой, однокамерным стеклопакетом (24 мм), площадью более 3,5 м2
м2
______________
(Территориальная поправка к базе 2001г МАТ=1,1;
Районный к-т 15%), МАТ х 1,1</t>
  </si>
  <si>
    <t xml:space="preserve">
----------
1727,73</t>
  </si>
  <si>
    <t xml:space="preserve">
----------
-4233</t>
  </si>
  <si>
    <t xml:space="preserve">
----------
1,733</t>
  </si>
  <si>
    <t xml:space="preserve">
----------
-7336</t>
  </si>
  <si>
    <t>М</t>
  </si>
  <si>
    <t>ТССЦ-203-1077      
Блок оконный пластиковый трехстворчатый, с поворотно-откидной створкой, двухкамерным стеклопакетом (32 мм), площадью до 3 м2
м2
______________
(Территориальная поправка к базе 2001г МАТ=1,1;
Районный к-т 15%), МАТ х 1,1</t>
  </si>
  <si>
    <t xml:space="preserve">
----------
2234,42</t>
  </si>
  <si>
    <t xml:space="preserve">
----------
5474</t>
  </si>
  <si>
    <t xml:space="preserve">
----------
1,729</t>
  </si>
  <si>
    <t xml:space="preserve">
----------
9465</t>
  </si>
  <si>
    <t>ТЕР10-01-035-01      
Установка подоконных досок из ПВХ: в каменных стенах толщиной до 0,51 м
100 п.м
______________
(Территориальная поправка к базе 2001г МАТ=1,1;
Районный к-т 15%), МАТ х 1,1</t>
  </si>
  <si>
    <t>172,78
----------
3841,08</t>
  </si>
  <si>
    <t>14,1
----------
0,49</t>
  </si>
  <si>
    <t>2
----------
46</t>
  </si>
  <si>
    <t>21,09
----------
3,19</t>
  </si>
  <si>
    <t>10,376
----------
21,092</t>
  </si>
  <si>
    <t>42
----------
147</t>
  </si>
  <si>
    <t>ТССЦ-101-2911      
Доски подоконные ПВХ, шириной 500 мм
м
______________
(Территориальная поправка к базе 2001г МАТ=1,1;
Районный к-т 15%), МАТ х 1,1</t>
  </si>
  <si>
    <t xml:space="preserve">
----------
223,64</t>
  </si>
  <si>
    <t xml:space="preserve">
----------
313</t>
  </si>
  <si>
    <t xml:space="preserve">
----------
1,894</t>
  </si>
  <si>
    <t xml:space="preserve">
----------
593</t>
  </si>
  <si>
    <t>ТЕРр58-20-1      
Смена обделок из листовой стали (поясков, сандриков, отливов, карнизов) шириной: до 0,4 м
100 м
______________
(Территориальная поправка к базе 2001г МАТ=1,1;
Районный к-т 15%), МАТ х 1,1</t>
  </si>
  <si>
    <t>337,64
----------
2952,81</t>
  </si>
  <si>
    <t>5,3
----------
0,99</t>
  </si>
  <si>
    <t>5
----------
41</t>
  </si>
  <si>
    <t>21,09
----------
3,435</t>
  </si>
  <si>
    <t>11,189
----------
21,082</t>
  </si>
  <si>
    <t>105
----------
141</t>
  </si>
  <si>
    <t>ТЕР15-01-050-04      
Облицовка оконных и дверных откосов декоративным бумажно-слоистым пластиком или листами из синтетических материалов на клее
100 м2 облицовки
______________
(Территориальная поправка к базе 2001г МАТ=1,1;
Районный к-т 15%), МАТ х 1,1</t>
  </si>
  <si>
    <t>1462,6
----------
14280,45</t>
  </si>
  <si>
    <t>46,05
----------
0,99</t>
  </si>
  <si>
    <t>33
----------
321</t>
  </si>
  <si>
    <t>21,09
----------
4,919</t>
  </si>
  <si>
    <t>10,279
----------
21,082</t>
  </si>
  <si>
    <t>696
----------
1579</t>
  </si>
  <si>
    <t>ТССЦ-101-1862      
Пластик бумажно-слоистый 2 с декоративной стороной
1000 м2
______________
(Территориальная поправка к базе 2001г МАТ=1,1;
Районный к-т 15%), МАТ х 1,1</t>
  </si>
  <si>
    <t xml:space="preserve">
----------
129452,61</t>
  </si>
  <si>
    <t xml:space="preserve">
----------
-311</t>
  </si>
  <si>
    <t xml:space="preserve">
----------
4,956</t>
  </si>
  <si>
    <t xml:space="preserve">
----------
-1541</t>
  </si>
  <si>
    <t>ТССЦ-101-6871      
Сэндвич-панели для откосов (наружные слои – листы из поливинилхлорида, внутреннее наполнение – вспененный пенополистирол) белые, ширина 1,5 м, длина 3,0 м, толщина 10 мм
м2
______________
(Территориальная поправка к базе 2001г МАТ=1,1;
Районный к-т 15%), МАТ х 1,1</t>
  </si>
  <si>
    <t xml:space="preserve">
----------
139,03</t>
  </si>
  <si>
    <t xml:space="preserve">
----------
334</t>
  </si>
  <si>
    <t xml:space="preserve">
----------
1,673</t>
  </si>
  <si>
    <t xml:space="preserve">
----------
559</t>
  </si>
  <si>
    <t>ТЕР10-01-036-01      
Установка уголков ПВХ на клее
100 п. м
______________
(Территориальная поправка к базе 2001г МАТ=1,1;
Районный к-т 15%), МАТ х 1,1</t>
  </si>
  <si>
    <t>54,63
----------
391,2</t>
  </si>
  <si>
    <t>3
----------
19</t>
  </si>
  <si>
    <t>21,09
----------
3,442</t>
  </si>
  <si>
    <t>7,18
----------
21,09</t>
  </si>
  <si>
    <t>63
----------
65</t>
  </si>
  <si>
    <t>ТССЦ-101-5958      
Уголок ПВХ, размером 25х25 мм
п.м
______________
(Территориальная поправка к базе 2001г МАТ=1,1;
Районный к-т 15%), МАТ х 1,1</t>
  </si>
  <si>
    <t xml:space="preserve">
----------
3,56</t>
  </si>
  <si>
    <t xml:space="preserve">
----------
-17</t>
  </si>
  <si>
    <t xml:space="preserve">
----------
3,265</t>
  </si>
  <si>
    <t xml:space="preserve">
----------
-56</t>
  </si>
  <si>
    <t>ТССЦ-101-5959      
Уголок ПВХ, размером 30х30 мм
п.м
______________
(Территориальная поправка к базе 2001г МАТ=1,1;
Районный к-т 15%), МАТ х 1,1</t>
  </si>
  <si>
    <t xml:space="preserve">
----------
3,55</t>
  </si>
  <si>
    <t xml:space="preserve">
----------
17</t>
  </si>
  <si>
    <t xml:space="preserve">
----------
3,768</t>
  </si>
  <si>
    <t xml:space="preserve">
----------
64</t>
  </si>
  <si>
    <t>Дверной блок</t>
  </si>
  <si>
    <t>ТЕР46-04-012-03      
Разборка деревянных заполнений проемов: дверных и воротных
100 м2
______________
(Территориальная поправка к базе 2001г МАТ=1,1;
Районный к-т 15%), МАТ х 1,1</t>
  </si>
  <si>
    <t>3
----------
2</t>
  </si>
  <si>
    <t>40
----------
42</t>
  </si>
  <si>
    <t>ТЕР10-01-039-01      
Установка блоков в наружных и внутренних дверных проемах: в каменных стенах, площадь проема до 3 м2
100 м2 проемов
______________
(Территориальная поправка к базе 2001г МАТ=1,1;
Районный к-т 15%;
 ОЗП=1,15; ЭМ=1,25 к расх.; ЗПМ=1,25; ТЗ=1,15; ТЗМ=1,25), МАТ х 1,1</t>
  </si>
  <si>
    <t>1053,64
----------
28046,59</t>
  </si>
  <si>
    <t>1625,03
----------
175,39</t>
  </si>
  <si>
    <t>21
----------
561</t>
  </si>
  <si>
    <t>33
----------
4</t>
  </si>
  <si>
    <t>18,101
----------
8,561</t>
  </si>
  <si>
    <t>5,876
----------
18,003</t>
  </si>
  <si>
    <t>380
----------
4803</t>
  </si>
  <si>
    <t>194
----------
72</t>
  </si>
  <si>
    <t>ТССЦ-203-0223      
Блоки дверные с рамочными полотнами однопольные ДН 21-10, площадь 2,05 м2; ДН 24-10, площадь 2,35 м2
м2
______________
(Территориальная поправка к базе 2001г МАТ=1,1;
Районный к-т 15%), МАТ х 1,1</t>
  </si>
  <si>
    <t xml:space="preserve">
----------
250,68</t>
  </si>
  <si>
    <t xml:space="preserve">
----------
-501</t>
  </si>
  <si>
    <t xml:space="preserve">
----------
9,193</t>
  </si>
  <si>
    <t xml:space="preserve">
----------
-4606</t>
  </si>
  <si>
    <t>Текущая цена      
Дверной блок (8500:1,18:1,1:5,480
шт
______________
(Территориальная поправка к базе 2001г МАТ=1,1;
Районный к-т 15%), МАТ х 1,1</t>
  </si>
  <si>
    <t xml:space="preserve">
----------
1314,49</t>
  </si>
  <si>
    <t xml:space="preserve">
----------
1314</t>
  </si>
  <si>
    <t xml:space="preserve">
----------
5,48</t>
  </si>
  <si>
    <t xml:space="preserve">
----------
7201</t>
  </si>
  <si>
    <t>Раздел 2. Электромонтажные работы</t>
  </si>
  <si>
    <t>ТЕРр67-1-1      
Демонтаж: скрытой электропроводки
100 м
______________
(Территориальная поправка к базе 2001г МАТ=1,1;
Районный к-т 15%), МАТ х 1,1</t>
  </si>
  <si>
    <t>ТЕР46-03-011-01      
Пробивка в кирпичных стенах борозд площадью сечения: до 20 см2
100 м борозд
______________
(Территориальная поправка к базе 2001г МАТ=1,1;
Районный к-т 15%), МАТ х 1,1</t>
  </si>
  <si>
    <t>254,36
----------
37,35</t>
  </si>
  <si>
    <t>13
----------
2</t>
  </si>
  <si>
    <t>6,748
----------
21,098</t>
  </si>
  <si>
    <t>88
----------
42</t>
  </si>
  <si>
    <t>ТЕРр61-1-9      
Заделка борозд
100 м2 поверхности
______________
(Территориальная поправка к базе 2001г МАТ=1,1;
Районный к-т 15%), МАТ х 1,1</t>
  </si>
  <si>
    <t>689,15
----------
4983,35</t>
  </si>
  <si>
    <t>29,88
----------
18,94</t>
  </si>
  <si>
    <t>3
----------
26</t>
  </si>
  <si>
    <t>21,09
----------
3,191</t>
  </si>
  <si>
    <t>14,79
----------
21,088</t>
  </si>
  <si>
    <t>63
----------
83</t>
  </si>
  <si>
    <t>ТЕРм08-02-403-02      
Провод групповой осветительных сетей в защитной оболочке или кабель двух-трехжильный: в готовых каналах стен и перекрытий
100 м
______________
(Территориальная поправка к базе 2001г МАТ=1,1;
Районный к-т 15%), МАТ х 1,1</t>
  </si>
  <si>
    <t>120,51
----------
42</t>
  </si>
  <si>
    <t>4,39
----------
0,25</t>
  </si>
  <si>
    <t>12
----------
5</t>
  </si>
  <si>
    <t>21,09
----------
3,949</t>
  </si>
  <si>
    <t>7,726
----------
20,593</t>
  </si>
  <si>
    <t>253
----------
20</t>
  </si>
  <si>
    <t>ТССЦ-501-8191      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
1000 м
______________
(Территориальная поправка к базе 2001г МАТ=1,1;
Районный к-т 15%), МАТ х 1,1</t>
  </si>
  <si>
    <t xml:space="preserve">
----------
8880,63</t>
  </si>
  <si>
    <t xml:space="preserve">
----------
133</t>
  </si>
  <si>
    <t xml:space="preserve">
----------
5,168</t>
  </si>
  <si>
    <t xml:space="preserve">
----------
687</t>
  </si>
  <si>
    <t>ТЕР46-03-009-01      
Пробивка в кирпичных стенах гнезд размером: до 130х130 мм
100 шт.
______________
(Территориальная поправка к базе 2001г МАТ=1,1;
Районный к-т 15%), МАТ х 1,1</t>
  </si>
  <si>
    <t>712,33
----------
104,6</t>
  </si>
  <si>
    <t>15
----------
2</t>
  </si>
  <si>
    <t>101
----------
42</t>
  </si>
  <si>
    <t>ТЕРр67-9-2      
Смена: розеток
100 шт.
______________
(Территориальная поправка к базе 2001г МАТ=1,1;
Районный к-т 15%), МАТ х 1,1</t>
  </si>
  <si>
    <t>209,25
----------
392,7</t>
  </si>
  <si>
    <t>4
----------
8</t>
  </si>
  <si>
    <t>21,09
----------
5,342</t>
  </si>
  <si>
    <t>84
----------
43</t>
  </si>
  <si>
    <t>ТССЦ-503-4053      
Розетка штепсельная малогабаритная для скрытой проводки, тип РШ-П-20-С-01-10/220У4
шт.
______________
(Территориальная поправка к базе 2001г МАТ=1,1;
Районный к-т 15%), МАТ х 1,1</t>
  </si>
  <si>
    <t xml:space="preserve">
----------
3,93</t>
  </si>
  <si>
    <t xml:space="preserve">
----------
-8</t>
  </si>
  <si>
    <t xml:space="preserve">
----------
5,342</t>
  </si>
  <si>
    <t xml:space="preserve">
----------
-43</t>
  </si>
  <si>
    <t>текущая цена      
Розетка ОУ2 РА 10-403 прима (77/1,1/1,18:5,48)
шт
______________
(Территориальная поправка к базе 2001г МАТ=1,1;
Районный к-т 15%), МАТ х 1,1</t>
  </si>
  <si>
    <t xml:space="preserve">
----------
11,91</t>
  </si>
  <si>
    <t xml:space="preserve">
----------
24</t>
  </si>
  <si>
    <t xml:space="preserve">
----------
132</t>
  </si>
  <si>
    <t>ТЕРр67-9-1      
Смена: выключателей
100 шт.
______________
(Территориальная поправка к базе 2001г МАТ=1,1;
Районный к-т 15%), МАТ х 1,1</t>
  </si>
  <si>
    <t>209,25
----------
1103,3</t>
  </si>
  <si>
    <t>2
----------
11</t>
  </si>
  <si>
    <t>21,09
----------
3,495</t>
  </si>
  <si>
    <t>42
----------
38</t>
  </si>
  <si>
    <t>ТССЦ-509-1201      
Выключатель одноклавишный для скрытой проводки
шт.
______________
(Территориальная поправка к базе 2001г МАТ=1,1;
Районный к-т 15%), МАТ х 1,1</t>
  </si>
  <si>
    <t xml:space="preserve">
----------
11,03</t>
  </si>
  <si>
    <t xml:space="preserve">
----------
-11</t>
  </si>
  <si>
    <t xml:space="preserve">
----------
3,495</t>
  </si>
  <si>
    <t xml:space="preserve">
----------
-38</t>
  </si>
  <si>
    <t>текущая цена      
Выключатель ОУ 1А16-051 прима (56/1,1/1,18:5,48)
шт
______________
(Территориальная поправка к базе 2001г МАТ=1,1;
Районный к-т 15%), МАТ х 1,1</t>
  </si>
  <si>
    <t xml:space="preserve">
----------
8,66</t>
  </si>
  <si>
    <t xml:space="preserve">
----------
9</t>
  </si>
  <si>
    <t xml:space="preserve">
----------
49</t>
  </si>
  <si>
    <t>Для учета электроэнергии</t>
  </si>
  <si>
    <t>ТЕРм08-03-573-04      
Шкаф (пульт) управления навесной, высота, ширина и глубина: до 600х600х350 мм
1 шт.
______________
(Территориальная поправка к базе 2001г МАТ=1,1;
Районный к-т 15%), МАТ х 1,1</t>
  </si>
  <si>
    <t>22,48
----------
4,77</t>
  </si>
  <si>
    <t>34,51
----------
2,89</t>
  </si>
  <si>
    <t>22
----------
5</t>
  </si>
  <si>
    <t>35
----------
3</t>
  </si>
  <si>
    <t>21,09
----------
4,171</t>
  </si>
  <si>
    <t>6,958
----------
21,116</t>
  </si>
  <si>
    <t>464
----------
21</t>
  </si>
  <si>
    <t>244
----------
63</t>
  </si>
  <si>
    <t>ТССЦ-503-0544      
Бокс ЩРН-9 навесной (250х350х120)
шт.
______________
(Территориальная поправка к базе 2001г МАТ=1,1;
Районный к-т 15%), МАТ х 1,1</t>
  </si>
  <si>
    <t xml:space="preserve">
----------
123,77</t>
  </si>
  <si>
    <t xml:space="preserve">
----------
124</t>
  </si>
  <si>
    <t xml:space="preserve">
----------
5,365</t>
  </si>
  <si>
    <t xml:space="preserve">
----------
665</t>
  </si>
  <si>
    <t>ТЕРм08-03-575-01      
Прибор или аппарат
1 шт.
______________
(Территориальная поправка к базе 2001г МАТ=1,1;
Районный к-т 15%), МАТ х 1,1</t>
  </si>
  <si>
    <t>10,63
----------
0,65</t>
  </si>
  <si>
    <t>21
----------
2</t>
  </si>
  <si>
    <t>21,09
----------
4,559</t>
  </si>
  <si>
    <t>443
----------
9</t>
  </si>
  <si>
    <t>ТССЦ-509-2229      
Выключатели автоматические «IEK» ВА47-29 1Р 25А, характеристика С
шт.
______________
(Территориальная поправка к базе 2001г МАТ=1,1;
Районный к-т 15%), МАТ х 1,1</t>
  </si>
  <si>
    <t xml:space="preserve">
----------
14,58</t>
  </si>
  <si>
    <t xml:space="preserve">
----------
29</t>
  </si>
  <si>
    <t xml:space="preserve">
----------
6,202</t>
  </si>
  <si>
    <t xml:space="preserve">
----------
180</t>
  </si>
  <si>
    <t>ТЕРм08-03-600-01      
Счетчики, устанавливаемые на готовом основании: однофазные
1 шт.
______________
(Территориальная поправка к базе 2001г МАТ=1,1;
Районный к-т 15%), МАТ х 1,1</t>
  </si>
  <si>
    <t>2,66
----------
0,7</t>
  </si>
  <si>
    <t>2,2
----------
0,13</t>
  </si>
  <si>
    <t>3
----------
1</t>
  </si>
  <si>
    <t>21,09
----------
5,031</t>
  </si>
  <si>
    <t>7,726
----------
20,632</t>
  </si>
  <si>
    <t>63
----------
5</t>
  </si>
  <si>
    <t>ТССЦ-509-8002      
Счетчик электроэнергии однофазный, тип СО
шт.
______________
(Территориальная поправка к базе 2001г МАТ=1,1;
Районный к-т 15%), МАТ х 1,1</t>
  </si>
  <si>
    <t xml:space="preserve">
----------
280,57</t>
  </si>
  <si>
    <t xml:space="preserve">
----------
281</t>
  </si>
  <si>
    <t xml:space="preserve">
----------
2,517</t>
  </si>
  <si>
    <t xml:space="preserve">
----------
707</t>
  </si>
  <si>
    <t>Раздел 3. Прочее</t>
  </si>
  <si>
    <t>Вывоз мусора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</si>
  <si>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</si>
  <si>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</si>
  <si>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</si>
  <si>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28,12</t>
  </si>
  <si>
    <t xml:space="preserve">
----------
15</t>
  </si>
  <si>
    <t xml:space="preserve">
----------
82</t>
  </si>
  <si>
    <t>Итого прямые затраты по смете в базисных ценах</t>
  </si>
  <si>
    <t xml:space="preserve"> </t>
  </si>
  <si>
    <t>467
----------
9363</t>
  </si>
  <si>
    <t>147
----------
15</t>
  </si>
  <si>
    <t>Итого прямые затраты по смете с учетом индексов, в текущих ценах</t>
  </si>
  <si>
    <t>9786
----------
26177</t>
  </si>
  <si>
    <t>1184
----------
303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</si>
  <si>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</si>
  <si>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</si>
  <si>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</si>
  <si>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</si>
  <si>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</si>
  <si>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</si>
  <si>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</si>
  <si>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</si>
  <si>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</si>
  <si>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</si>
  <si>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</si>
  <si>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</si>
  <si>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</si>
  <si>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</si>
  <si>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467
_______
9363</t>
  </si>
  <si>
    <t>147
_________
15</t>
  </si>
  <si>
    <t>9786
_______
26177</t>
  </si>
  <si>
    <t>1184
_________
303</t>
  </si>
  <si>
    <t>на выплнение работ по ремонту муниципального помещения  №228 в многоквартирном доме №66 по ул.Красной в городе Рубцовске</t>
  </si>
  <si>
    <t>Составлен в базисных и текущих ценах по состоянию на 1 квартал 2017 года.</t>
  </si>
  <si>
    <t>Составил:______________ (А.К.Бугаенко)</t>
  </si>
  <si>
    <t>Приложение №2</t>
  </si>
  <si>
    <t>к информационной карте</t>
  </si>
  <si>
    <t>ЛОКАЛЬНАЯ  СМЕТА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</si>
</sst>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50"/>
  <sheetViews>
    <sheetView showGridLines="0" tabSelected="1" view="pageBreakPreview" zoomScaleNormal="90" zoomScaleSheetLayoutView="100" zoomScalePageLayoutView="0" workbookViewId="0" topLeftCell="A1">
      <selection activeCell="A9" sqref="A9:N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110" t="s">
        <v>328</v>
      </c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110" t="s">
        <v>329</v>
      </c>
      <c r="N2" s="75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7"/>
      <c r="B5" s="75"/>
      <c r="C5" s="82"/>
      <c r="D5" s="82"/>
      <c r="E5" s="72"/>
      <c r="F5" s="72"/>
      <c r="G5" s="72"/>
      <c r="H5" s="72"/>
      <c r="I5" s="83"/>
      <c r="J5" s="83"/>
      <c r="K5" s="73"/>
      <c r="L5" s="77"/>
      <c r="M5" s="75"/>
      <c r="N5" s="75"/>
      <c r="O5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5.75">
      <c r="A9" s="96" t="s">
        <v>330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91" t="s">
        <v>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 customHeight="1">
      <c r="A11" s="95" t="s">
        <v>325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4"/>
      <c r="B13" s="5"/>
      <c r="C13" s="2"/>
      <c r="D13" s="9"/>
      <c r="E13" s="9"/>
      <c r="F13" s="9"/>
      <c r="G13" s="9"/>
      <c r="H13" s="9"/>
      <c r="I13" s="9"/>
      <c r="J13" s="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B14" s="10" t="s">
        <v>1</v>
      </c>
      <c r="C14" s="11"/>
      <c r="D14" s="9"/>
      <c r="E14" s="9"/>
      <c r="F14" s="9"/>
      <c r="G14" s="9"/>
      <c r="H14" s="9"/>
      <c r="I14" s="10"/>
      <c r="J14" s="10"/>
      <c r="K14" s="94" t="s">
        <v>43</v>
      </c>
      <c r="L14" s="94"/>
      <c r="N14" s="46" t="s">
        <v>44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1"/>
      <c r="C15" s="8"/>
      <c r="D15" s="12"/>
      <c r="E15" s="12"/>
      <c r="F15" s="10" t="s">
        <v>3</v>
      </c>
      <c r="G15" s="10"/>
      <c r="H15" s="10"/>
      <c r="I15" s="10"/>
      <c r="J15" s="10"/>
      <c r="K15" s="93">
        <f>12615/1000</f>
        <v>12.615</v>
      </c>
      <c r="L15" s="93"/>
      <c r="M15" s="47" t="s">
        <v>9</v>
      </c>
      <c r="N15" s="48">
        <f>57437/1000</f>
        <v>57.437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45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46</v>
      </c>
      <c r="G17" s="10"/>
      <c r="H17" s="10"/>
      <c r="I17" s="10"/>
      <c r="J17" s="10"/>
      <c r="K17" s="49"/>
      <c r="L17" s="49">
        <v>834</v>
      </c>
      <c r="M17" s="47" t="s">
        <v>9</v>
      </c>
      <c r="N17" s="48">
        <v>5942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93">
        <v>55.18</v>
      </c>
      <c r="L18" s="93"/>
      <c r="M18" s="19" t="s">
        <v>10</v>
      </c>
      <c r="N18" s="48">
        <v>55.18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10</v>
      </c>
    </row>
    <row r="19" spans="1:45" ht="12.75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93">
        <f>482/1000</f>
        <v>0.482</v>
      </c>
      <c r="L19" s="93"/>
      <c r="M19" s="19" t="s">
        <v>9</v>
      </c>
      <c r="N19" s="48">
        <f>10089/1000</f>
        <v>10.089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19" t="s">
        <v>9</v>
      </c>
    </row>
    <row r="20" spans="1:45" ht="12.75">
      <c r="A20" s="1"/>
      <c r="C20" s="10"/>
      <c r="D20" s="10"/>
      <c r="E20" s="10"/>
      <c r="F20" s="10" t="s">
        <v>326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5" s="3" customFormat="1" ht="12.75">
      <c r="A22" s="97" t="s">
        <v>4</v>
      </c>
      <c r="B22" s="97" t="s">
        <v>13</v>
      </c>
      <c r="C22" s="97" t="s">
        <v>16</v>
      </c>
      <c r="D22" s="88" t="s">
        <v>14</v>
      </c>
      <c r="E22" s="89"/>
      <c r="F22" s="90"/>
      <c r="G22" s="88" t="s">
        <v>15</v>
      </c>
      <c r="H22" s="89"/>
      <c r="I22" s="90"/>
      <c r="J22" s="101" t="s">
        <v>5</v>
      </c>
      <c r="K22" s="102"/>
      <c r="L22" s="86" t="s">
        <v>22</v>
      </c>
      <c r="M22" s="86"/>
      <c r="N22" s="86"/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7" s="20" customFormat="1" ht="12.75">
      <c r="A23" s="98"/>
      <c r="B23" s="98"/>
      <c r="C23" s="98"/>
      <c r="D23" s="84" t="s">
        <v>12</v>
      </c>
      <c r="E23" s="23" t="s">
        <v>20</v>
      </c>
      <c r="F23" s="23" t="s">
        <v>17</v>
      </c>
      <c r="G23" s="84" t="s">
        <v>12</v>
      </c>
      <c r="H23" s="23" t="s">
        <v>20</v>
      </c>
      <c r="I23" s="23" t="s">
        <v>17</v>
      </c>
      <c r="J23" s="23" t="s">
        <v>20</v>
      </c>
      <c r="K23" s="23" t="s">
        <v>17</v>
      </c>
      <c r="L23" s="86" t="s">
        <v>12</v>
      </c>
      <c r="M23" s="23" t="s">
        <v>20</v>
      </c>
      <c r="N23" s="23" t="s">
        <v>17</v>
      </c>
      <c r="O23" s="3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  <c r="AT23" s="40"/>
      <c r="AU23" s="40"/>
    </row>
    <row r="24" spans="1:47" ht="12.75">
      <c r="A24" s="99"/>
      <c r="B24" s="99"/>
      <c r="C24" s="99"/>
      <c r="D24" s="85"/>
      <c r="E24" s="17" t="s">
        <v>19</v>
      </c>
      <c r="F24" s="23" t="s">
        <v>18</v>
      </c>
      <c r="G24" s="85"/>
      <c r="H24" s="17" t="s">
        <v>19</v>
      </c>
      <c r="I24" s="23" t="s">
        <v>18</v>
      </c>
      <c r="J24" s="17" t="s">
        <v>19</v>
      </c>
      <c r="K24" s="23" t="s">
        <v>18</v>
      </c>
      <c r="L24" s="87"/>
      <c r="M24" s="17" t="s">
        <v>19</v>
      </c>
      <c r="N24" s="23" t="s">
        <v>18</v>
      </c>
      <c r="O24" s="35" t="s">
        <v>36</v>
      </c>
      <c r="P24"/>
      <c r="Q24" s="33" t="s">
        <v>31</v>
      </c>
      <c r="S24"/>
      <c r="T24"/>
      <c r="U24"/>
      <c r="V24"/>
      <c r="W24"/>
      <c r="X24"/>
      <c r="Y24"/>
      <c r="Z24"/>
      <c r="AA24"/>
      <c r="AB24"/>
      <c r="AC24"/>
      <c r="AD24"/>
      <c r="AE24" t="s">
        <v>32</v>
      </c>
      <c r="AF24" t="s">
        <v>33</v>
      </c>
      <c r="AG24" t="s">
        <v>34</v>
      </c>
      <c r="AH24" t="s">
        <v>35</v>
      </c>
      <c r="AI24" t="s">
        <v>37</v>
      </c>
      <c r="AJ24" t="s">
        <v>38</v>
      </c>
      <c r="AK24" t="s">
        <v>39</v>
      </c>
      <c r="AL24" t="s">
        <v>40</v>
      </c>
      <c r="AM24" t="s">
        <v>41</v>
      </c>
      <c r="AN24" t="s">
        <v>42</v>
      </c>
      <c r="AO24" s="38"/>
      <c r="AP24" s="38"/>
      <c r="AQ24" s="38"/>
      <c r="AR24" s="38"/>
      <c r="AS24" s="41"/>
      <c r="AT24" s="41"/>
      <c r="AU24" s="41"/>
    </row>
    <row r="25" spans="1:47" ht="12.75">
      <c r="A25" s="24">
        <v>1</v>
      </c>
      <c r="B25" s="24">
        <v>2</v>
      </c>
      <c r="C25" s="24">
        <v>3</v>
      </c>
      <c r="D25" s="24">
        <v>4</v>
      </c>
      <c r="E25" s="24">
        <v>5</v>
      </c>
      <c r="F25" s="24">
        <v>6</v>
      </c>
      <c r="G25" s="37">
        <v>7</v>
      </c>
      <c r="H25" s="37">
        <v>8</v>
      </c>
      <c r="I25" s="37">
        <v>9</v>
      </c>
      <c r="J25" s="37">
        <v>10</v>
      </c>
      <c r="K25" s="37">
        <v>11</v>
      </c>
      <c r="L25" s="37">
        <v>12</v>
      </c>
      <c r="M25" s="37">
        <v>13</v>
      </c>
      <c r="N25" s="37">
        <v>14</v>
      </c>
      <c r="O25" s="36"/>
      <c r="P25" s="24"/>
      <c r="Q25" s="36"/>
      <c r="R25" s="36"/>
      <c r="S25" s="36"/>
      <c r="T25" s="24"/>
      <c r="U25" s="24"/>
      <c r="V25" s="36"/>
      <c r="W25" s="3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4"/>
      <c r="AJ25" s="44"/>
      <c r="AK25" s="44"/>
      <c r="AL25" s="44"/>
      <c r="AM25" s="24"/>
      <c r="AN25" s="44"/>
      <c r="AO25" s="45"/>
      <c r="AP25" s="45"/>
      <c r="AQ25" s="45"/>
      <c r="AR25" s="45"/>
      <c r="AS25" s="42"/>
      <c r="AT25" s="42"/>
      <c r="AU25" s="42"/>
    </row>
    <row r="26" spans="1:45" ht="21" customHeight="1">
      <c r="A26" s="107" t="s">
        <v>50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39"/>
    </row>
    <row r="27" spans="1:45" ht="17.25" customHeight="1">
      <c r="A27" s="103" t="s">
        <v>51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39"/>
    </row>
    <row r="28" spans="1:45" ht="120">
      <c r="A28" s="50">
        <v>1</v>
      </c>
      <c r="B28" s="51" t="s">
        <v>52</v>
      </c>
      <c r="C28" s="52">
        <v>0.125</v>
      </c>
      <c r="D28" s="53">
        <v>2420.24</v>
      </c>
      <c r="E28" s="53" t="s">
        <v>53</v>
      </c>
      <c r="F28" s="53" t="s">
        <v>54</v>
      </c>
      <c r="G28" s="53">
        <v>303</v>
      </c>
      <c r="H28" s="53" t="s">
        <v>55</v>
      </c>
      <c r="I28" s="53">
        <v>1</v>
      </c>
      <c r="J28" s="53" t="s">
        <v>56</v>
      </c>
      <c r="K28" s="54" t="s">
        <v>57</v>
      </c>
      <c r="L28" s="53">
        <v>1454</v>
      </c>
      <c r="M28" s="53" t="s">
        <v>58</v>
      </c>
      <c r="N28" s="53">
        <v>11</v>
      </c>
      <c r="O28" s="55">
        <f>35+0</f>
        <v>35</v>
      </c>
      <c r="P28" s="56" t="s">
        <v>59</v>
      </c>
      <c r="Q28" s="55">
        <f>738+0</f>
        <v>738</v>
      </c>
      <c r="R28" s="55">
        <v>303</v>
      </c>
      <c r="S28" s="55">
        <v>1454</v>
      </c>
      <c r="T28" s="56"/>
      <c r="U28" s="56"/>
      <c r="V28" s="55"/>
      <c r="W28" s="55"/>
      <c r="X28" s="56">
        <v>2192</v>
      </c>
      <c r="Y28" s="56"/>
      <c r="Z28" s="56"/>
      <c r="AA28" s="56"/>
      <c r="AB28" s="56"/>
      <c r="AC28" s="56"/>
      <c r="AD28" s="56"/>
      <c r="AE28" s="57">
        <v>738</v>
      </c>
      <c r="AF28" s="57">
        <v>11</v>
      </c>
      <c r="AG28" s="57"/>
      <c r="AH28" s="57">
        <v>705</v>
      </c>
      <c r="AI28" s="55">
        <v>35</v>
      </c>
      <c r="AJ28" s="55">
        <v>1</v>
      </c>
      <c r="AK28" s="55"/>
      <c r="AL28" s="55">
        <v>267</v>
      </c>
      <c r="AM28" s="55">
        <v>1454</v>
      </c>
      <c r="AN28" s="55">
        <v>303</v>
      </c>
      <c r="AO28" s="58">
        <v>21.09</v>
      </c>
      <c r="AP28" s="58">
        <v>11.076</v>
      </c>
      <c r="AQ28" s="58">
        <v>20.99</v>
      </c>
      <c r="AR28" s="58">
        <v>2.64</v>
      </c>
      <c r="AS28" s="39"/>
    </row>
    <row r="29" spans="1:45" ht="12.75">
      <c r="A29" s="59" t="s">
        <v>23</v>
      </c>
      <c r="B29" s="60" t="s">
        <v>60</v>
      </c>
      <c r="C29" s="61" t="s">
        <v>23</v>
      </c>
      <c r="D29" s="62"/>
      <c r="E29" s="62"/>
      <c r="F29" s="62"/>
      <c r="G29" s="62">
        <v>349</v>
      </c>
      <c r="H29" s="62"/>
      <c r="I29" s="62"/>
      <c r="J29" s="62"/>
      <c r="K29" s="63"/>
      <c r="L29" s="62">
        <v>2192</v>
      </c>
      <c r="M29" s="62"/>
      <c r="N29" s="62"/>
      <c r="O29" s="64"/>
      <c r="P29" s="65"/>
      <c r="Q29" s="64"/>
      <c r="R29" s="64"/>
      <c r="S29" s="64"/>
      <c r="T29" s="65" t="s">
        <v>60</v>
      </c>
      <c r="U29" s="65"/>
      <c r="V29" s="64">
        <v>2192</v>
      </c>
      <c r="W29" s="64"/>
      <c r="X29" s="65"/>
      <c r="Y29" s="65">
        <v>349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84">
      <c r="A30" s="50">
        <v>2</v>
      </c>
      <c r="B30" s="51" t="s">
        <v>61</v>
      </c>
      <c r="C30" s="52">
        <v>0.175</v>
      </c>
      <c r="D30" s="53">
        <v>247.94</v>
      </c>
      <c r="E30" s="53" t="s">
        <v>62</v>
      </c>
      <c r="F30" s="53" t="s">
        <v>63</v>
      </c>
      <c r="G30" s="53">
        <v>43</v>
      </c>
      <c r="H30" s="53" t="s">
        <v>64</v>
      </c>
      <c r="I30" s="53"/>
      <c r="J30" s="53" t="s">
        <v>65</v>
      </c>
      <c r="K30" s="54" t="s">
        <v>66</v>
      </c>
      <c r="L30" s="53">
        <v>876</v>
      </c>
      <c r="M30" s="53" t="s">
        <v>67</v>
      </c>
      <c r="N30" s="53"/>
      <c r="O30" s="55">
        <f>41+0</f>
        <v>41</v>
      </c>
      <c r="P30" s="56" t="s">
        <v>59</v>
      </c>
      <c r="Q30" s="55">
        <f>865+0</f>
        <v>865</v>
      </c>
      <c r="R30" s="55">
        <v>43</v>
      </c>
      <c r="S30" s="55">
        <v>876</v>
      </c>
      <c r="T30" s="56"/>
      <c r="U30" s="56"/>
      <c r="V30" s="55"/>
      <c r="W30" s="55"/>
      <c r="X30" s="56">
        <v>1732</v>
      </c>
      <c r="Y30" s="56"/>
      <c r="Z30" s="56"/>
      <c r="AA30" s="56"/>
      <c r="AB30" s="56"/>
      <c r="AC30" s="56"/>
      <c r="AD30" s="56"/>
      <c r="AE30" s="57">
        <v>865</v>
      </c>
      <c r="AF30" s="57"/>
      <c r="AG30" s="57"/>
      <c r="AH30" s="57">
        <v>11</v>
      </c>
      <c r="AI30" s="55">
        <v>41</v>
      </c>
      <c r="AJ30" s="55"/>
      <c r="AK30" s="55"/>
      <c r="AL30" s="55">
        <v>2</v>
      </c>
      <c r="AM30" s="55">
        <v>876</v>
      </c>
      <c r="AN30" s="55">
        <v>43</v>
      </c>
      <c r="AO30" s="58">
        <v>21.09</v>
      </c>
      <c r="AP30" s="58">
        <v>13.214</v>
      </c>
      <c r="AQ30" s="58">
        <v>20.99</v>
      </c>
      <c r="AR30" s="58">
        <v>5.686</v>
      </c>
      <c r="AS30" s="39"/>
    </row>
    <row r="31" spans="1:45" ht="12.75">
      <c r="A31" s="59" t="s">
        <v>23</v>
      </c>
      <c r="B31" s="60" t="s">
        <v>60</v>
      </c>
      <c r="C31" s="61" t="s">
        <v>23</v>
      </c>
      <c r="D31" s="62"/>
      <c r="E31" s="62"/>
      <c r="F31" s="62"/>
      <c r="G31" s="62">
        <v>96</v>
      </c>
      <c r="H31" s="62"/>
      <c r="I31" s="62"/>
      <c r="J31" s="62"/>
      <c r="K31" s="63"/>
      <c r="L31" s="62">
        <v>1732</v>
      </c>
      <c r="M31" s="62"/>
      <c r="N31" s="62"/>
      <c r="O31" s="64"/>
      <c r="P31" s="65"/>
      <c r="Q31" s="64"/>
      <c r="R31" s="64"/>
      <c r="S31" s="64"/>
      <c r="T31" s="65" t="s">
        <v>60</v>
      </c>
      <c r="U31" s="65"/>
      <c r="V31" s="64">
        <v>1732</v>
      </c>
      <c r="W31" s="64"/>
      <c r="X31" s="65"/>
      <c r="Y31" s="65">
        <v>96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20">
      <c r="A32" s="50">
        <v>3</v>
      </c>
      <c r="B32" s="51" t="s">
        <v>68</v>
      </c>
      <c r="C32" s="52">
        <v>0.268</v>
      </c>
      <c r="D32" s="53">
        <v>831.28</v>
      </c>
      <c r="E32" s="53" t="s">
        <v>69</v>
      </c>
      <c r="F32" s="53" t="s">
        <v>70</v>
      </c>
      <c r="G32" s="53">
        <v>223</v>
      </c>
      <c r="H32" s="53" t="s">
        <v>71</v>
      </c>
      <c r="I32" s="53"/>
      <c r="J32" s="53" t="s">
        <v>72</v>
      </c>
      <c r="K32" s="54" t="s">
        <v>73</v>
      </c>
      <c r="L32" s="53">
        <v>2752</v>
      </c>
      <c r="M32" s="53" t="s">
        <v>74</v>
      </c>
      <c r="N32" s="53"/>
      <c r="O32" s="55">
        <f>88+0</f>
        <v>88</v>
      </c>
      <c r="P32" s="56" t="s">
        <v>59</v>
      </c>
      <c r="Q32" s="55">
        <f>1856+0</f>
        <v>1856</v>
      </c>
      <c r="R32" s="55">
        <v>223</v>
      </c>
      <c r="S32" s="55">
        <v>2752</v>
      </c>
      <c r="T32" s="56"/>
      <c r="U32" s="56"/>
      <c r="V32" s="55"/>
      <c r="W32" s="55"/>
      <c r="X32" s="56">
        <v>4794</v>
      </c>
      <c r="Y32" s="56"/>
      <c r="Z32" s="56"/>
      <c r="AA32" s="56"/>
      <c r="AB32" s="56"/>
      <c r="AC32" s="56"/>
      <c r="AD32" s="56"/>
      <c r="AE32" s="57">
        <v>1856</v>
      </c>
      <c r="AF32" s="57"/>
      <c r="AG32" s="57"/>
      <c r="AH32" s="57">
        <v>896</v>
      </c>
      <c r="AI32" s="55">
        <v>88</v>
      </c>
      <c r="AJ32" s="55"/>
      <c r="AK32" s="55"/>
      <c r="AL32" s="55">
        <v>135</v>
      </c>
      <c r="AM32" s="55">
        <v>2752</v>
      </c>
      <c r="AN32" s="55">
        <v>223</v>
      </c>
      <c r="AO32" s="58">
        <v>21.09</v>
      </c>
      <c r="AP32" s="58">
        <v>10.755</v>
      </c>
      <c r="AQ32" s="58">
        <v>20.632</v>
      </c>
      <c r="AR32" s="58">
        <v>6.64</v>
      </c>
      <c r="AS32" s="39"/>
    </row>
    <row r="33" spans="1:45" ht="12.75">
      <c r="A33" s="59" t="s">
        <v>23</v>
      </c>
      <c r="B33" s="60" t="s">
        <v>60</v>
      </c>
      <c r="C33" s="61" t="s">
        <v>23</v>
      </c>
      <c r="D33" s="62"/>
      <c r="E33" s="62"/>
      <c r="F33" s="62"/>
      <c r="G33" s="62">
        <v>347</v>
      </c>
      <c r="H33" s="62"/>
      <c r="I33" s="62"/>
      <c r="J33" s="62"/>
      <c r="K33" s="63"/>
      <c r="L33" s="62">
        <v>4794</v>
      </c>
      <c r="M33" s="62"/>
      <c r="N33" s="62"/>
      <c r="O33" s="64"/>
      <c r="P33" s="65"/>
      <c r="Q33" s="64"/>
      <c r="R33" s="64"/>
      <c r="S33" s="64"/>
      <c r="T33" s="65" t="s">
        <v>60</v>
      </c>
      <c r="U33" s="65"/>
      <c r="V33" s="64">
        <v>4794</v>
      </c>
      <c r="W33" s="64"/>
      <c r="X33" s="65"/>
      <c r="Y33" s="65">
        <v>347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7.25" customHeight="1">
      <c r="A34" s="103" t="s">
        <v>75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39"/>
    </row>
    <row r="35" spans="1:45" ht="96">
      <c r="A35" s="50">
        <v>4</v>
      </c>
      <c r="B35" s="51" t="s">
        <v>76</v>
      </c>
      <c r="C35" s="52">
        <v>0.15515</v>
      </c>
      <c r="D35" s="53">
        <v>28.14</v>
      </c>
      <c r="E35" s="53">
        <v>28.14</v>
      </c>
      <c r="F35" s="53"/>
      <c r="G35" s="53">
        <v>4</v>
      </c>
      <c r="H35" s="53">
        <v>4</v>
      </c>
      <c r="I35" s="53"/>
      <c r="J35" s="53">
        <v>21.09</v>
      </c>
      <c r="K35" s="54"/>
      <c r="L35" s="53">
        <v>84</v>
      </c>
      <c r="M35" s="53">
        <v>84</v>
      </c>
      <c r="N35" s="53"/>
      <c r="O35" s="55">
        <f>4+0</f>
        <v>4</v>
      </c>
      <c r="P35" s="56" t="s">
        <v>59</v>
      </c>
      <c r="Q35" s="55">
        <f>84+0</f>
        <v>84</v>
      </c>
      <c r="R35" s="55">
        <v>4</v>
      </c>
      <c r="S35" s="55">
        <v>84</v>
      </c>
      <c r="T35" s="56"/>
      <c r="U35" s="56"/>
      <c r="V35" s="55"/>
      <c r="W35" s="55"/>
      <c r="X35" s="56">
        <v>179</v>
      </c>
      <c r="Y35" s="56"/>
      <c r="Z35" s="56"/>
      <c r="AA35" s="56"/>
      <c r="AB35" s="56"/>
      <c r="AC35" s="56"/>
      <c r="AD35" s="56"/>
      <c r="AE35" s="57">
        <v>84</v>
      </c>
      <c r="AF35" s="57"/>
      <c r="AG35" s="57"/>
      <c r="AH35" s="57"/>
      <c r="AI35" s="55">
        <v>4</v>
      </c>
      <c r="AJ35" s="55"/>
      <c r="AK35" s="55"/>
      <c r="AL35" s="55"/>
      <c r="AM35" s="55">
        <v>84</v>
      </c>
      <c r="AN35" s="55">
        <v>4</v>
      </c>
      <c r="AO35" s="58">
        <v>21.09</v>
      </c>
      <c r="AP35" s="58" t="s">
        <v>23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60</v>
      </c>
      <c r="C36" s="61" t="s">
        <v>23</v>
      </c>
      <c r="D36" s="62"/>
      <c r="E36" s="62"/>
      <c r="F36" s="62"/>
      <c r="G36" s="62">
        <v>10</v>
      </c>
      <c r="H36" s="62"/>
      <c r="I36" s="62"/>
      <c r="J36" s="62"/>
      <c r="K36" s="63"/>
      <c r="L36" s="62">
        <v>179</v>
      </c>
      <c r="M36" s="62"/>
      <c r="N36" s="62"/>
      <c r="O36" s="64"/>
      <c r="P36" s="65"/>
      <c r="Q36" s="64"/>
      <c r="R36" s="64"/>
      <c r="S36" s="64"/>
      <c r="T36" s="65" t="s">
        <v>60</v>
      </c>
      <c r="U36" s="65"/>
      <c r="V36" s="64">
        <v>179</v>
      </c>
      <c r="W36" s="64"/>
      <c r="X36" s="65"/>
      <c r="Y36" s="65">
        <v>10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108">
      <c r="A37" s="50">
        <v>5</v>
      </c>
      <c r="B37" s="51" t="s">
        <v>77</v>
      </c>
      <c r="C37" s="52">
        <v>0.125</v>
      </c>
      <c r="D37" s="53">
        <v>1986.28</v>
      </c>
      <c r="E37" s="53" t="s">
        <v>78</v>
      </c>
      <c r="F37" s="53" t="s">
        <v>79</v>
      </c>
      <c r="G37" s="53">
        <v>248</v>
      </c>
      <c r="H37" s="53" t="s">
        <v>80</v>
      </c>
      <c r="I37" s="53">
        <v>2</v>
      </c>
      <c r="J37" s="53" t="s">
        <v>81</v>
      </c>
      <c r="K37" s="54" t="s">
        <v>82</v>
      </c>
      <c r="L37" s="53">
        <v>2420</v>
      </c>
      <c r="M37" s="53" t="s">
        <v>83</v>
      </c>
      <c r="N37" s="53">
        <v>22</v>
      </c>
      <c r="O37" s="55">
        <f>30+0</f>
        <v>30</v>
      </c>
      <c r="P37" s="56" t="s">
        <v>59</v>
      </c>
      <c r="Q37" s="55">
        <f>633+0</f>
        <v>633</v>
      </c>
      <c r="R37" s="55">
        <v>248</v>
      </c>
      <c r="S37" s="55">
        <v>2420</v>
      </c>
      <c r="T37" s="56"/>
      <c r="U37" s="56"/>
      <c r="V37" s="55"/>
      <c r="W37" s="55"/>
      <c r="X37" s="56">
        <v>3135</v>
      </c>
      <c r="Y37" s="56"/>
      <c r="Z37" s="56"/>
      <c r="AA37" s="56"/>
      <c r="AB37" s="56"/>
      <c r="AC37" s="56"/>
      <c r="AD37" s="56"/>
      <c r="AE37" s="57">
        <v>633</v>
      </c>
      <c r="AF37" s="57">
        <v>22</v>
      </c>
      <c r="AG37" s="57"/>
      <c r="AH37" s="57">
        <v>1765</v>
      </c>
      <c r="AI37" s="55">
        <v>30</v>
      </c>
      <c r="AJ37" s="55">
        <v>2</v>
      </c>
      <c r="AK37" s="55"/>
      <c r="AL37" s="55">
        <v>216</v>
      </c>
      <c r="AM37" s="55">
        <v>2420</v>
      </c>
      <c r="AN37" s="55">
        <v>248</v>
      </c>
      <c r="AO37" s="58">
        <v>21.09</v>
      </c>
      <c r="AP37" s="58">
        <v>10.834</v>
      </c>
      <c r="AQ37" s="58">
        <v>21.05</v>
      </c>
      <c r="AR37" s="58">
        <v>8.171</v>
      </c>
      <c r="AS37" s="39"/>
    </row>
    <row r="38" spans="1:45" ht="12.75">
      <c r="A38" s="59" t="s">
        <v>23</v>
      </c>
      <c r="B38" s="60" t="s">
        <v>60</v>
      </c>
      <c r="C38" s="61" t="s">
        <v>23</v>
      </c>
      <c r="D38" s="62"/>
      <c r="E38" s="62"/>
      <c r="F38" s="62"/>
      <c r="G38" s="62">
        <v>292</v>
      </c>
      <c r="H38" s="62"/>
      <c r="I38" s="62"/>
      <c r="J38" s="62"/>
      <c r="K38" s="63"/>
      <c r="L38" s="62">
        <v>3135</v>
      </c>
      <c r="M38" s="62"/>
      <c r="N38" s="62"/>
      <c r="O38" s="64"/>
      <c r="P38" s="65"/>
      <c r="Q38" s="64"/>
      <c r="R38" s="64"/>
      <c r="S38" s="64"/>
      <c r="T38" s="65" t="s">
        <v>60</v>
      </c>
      <c r="U38" s="65"/>
      <c r="V38" s="64">
        <v>3135</v>
      </c>
      <c r="W38" s="64"/>
      <c r="X38" s="65"/>
      <c r="Y38" s="65">
        <v>292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20">
      <c r="A39" s="50">
        <v>6</v>
      </c>
      <c r="B39" s="51" t="s">
        <v>84</v>
      </c>
      <c r="C39" s="52">
        <v>0.125</v>
      </c>
      <c r="D39" s="53">
        <v>826.92</v>
      </c>
      <c r="E39" s="53" t="s">
        <v>85</v>
      </c>
      <c r="F39" s="53" t="s">
        <v>86</v>
      </c>
      <c r="G39" s="53">
        <v>103</v>
      </c>
      <c r="H39" s="53" t="s">
        <v>87</v>
      </c>
      <c r="I39" s="53">
        <v>1</v>
      </c>
      <c r="J39" s="53" t="s">
        <v>88</v>
      </c>
      <c r="K39" s="54" t="s">
        <v>89</v>
      </c>
      <c r="L39" s="53">
        <v>886</v>
      </c>
      <c r="M39" s="53" t="s">
        <v>90</v>
      </c>
      <c r="N39" s="53">
        <v>10</v>
      </c>
      <c r="O39" s="55">
        <f>29+0</f>
        <v>29</v>
      </c>
      <c r="P39" s="56" t="s">
        <v>59</v>
      </c>
      <c r="Q39" s="55">
        <f>612+0</f>
        <v>612</v>
      </c>
      <c r="R39" s="55">
        <v>103</v>
      </c>
      <c r="S39" s="55">
        <v>886</v>
      </c>
      <c r="T39" s="56"/>
      <c r="U39" s="56"/>
      <c r="V39" s="55"/>
      <c r="W39" s="55"/>
      <c r="X39" s="56">
        <v>1559</v>
      </c>
      <c r="Y39" s="56"/>
      <c r="Z39" s="56"/>
      <c r="AA39" s="56"/>
      <c r="AB39" s="56"/>
      <c r="AC39" s="56"/>
      <c r="AD39" s="56"/>
      <c r="AE39" s="57">
        <v>612</v>
      </c>
      <c r="AF39" s="57">
        <v>10</v>
      </c>
      <c r="AG39" s="57"/>
      <c r="AH39" s="57">
        <v>264</v>
      </c>
      <c r="AI39" s="55">
        <v>29</v>
      </c>
      <c r="AJ39" s="55">
        <v>1</v>
      </c>
      <c r="AK39" s="55"/>
      <c r="AL39" s="55">
        <v>73</v>
      </c>
      <c r="AM39" s="55">
        <v>886</v>
      </c>
      <c r="AN39" s="55">
        <v>103</v>
      </c>
      <c r="AO39" s="58">
        <v>21.09</v>
      </c>
      <c r="AP39" s="58">
        <v>10.364</v>
      </c>
      <c r="AQ39" s="58">
        <v>20.632</v>
      </c>
      <c r="AR39" s="58">
        <v>3.616</v>
      </c>
      <c r="AS39" s="39"/>
    </row>
    <row r="40" spans="1:45" ht="12.75">
      <c r="A40" s="59" t="s">
        <v>23</v>
      </c>
      <c r="B40" s="60" t="s">
        <v>60</v>
      </c>
      <c r="C40" s="61" t="s">
        <v>23</v>
      </c>
      <c r="D40" s="62"/>
      <c r="E40" s="62"/>
      <c r="F40" s="62"/>
      <c r="G40" s="62">
        <v>144</v>
      </c>
      <c r="H40" s="62"/>
      <c r="I40" s="62"/>
      <c r="J40" s="62"/>
      <c r="K40" s="63"/>
      <c r="L40" s="62">
        <v>1559</v>
      </c>
      <c r="M40" s="62"/>
      <c r="N40" s="62"/>
      <c r="O40" s="64"/>
      <c r="P40" s="65"/>
      <c r="Q40" s="64"/>
      <c r="R40" s="64"/>
      <c r="S40" s="64"/>
      <c r="T40" s="65" t="s">
        <v>60</v>
      </c>
      <c r="U40" s="65"/>
      <c r="V40" s="64">
        <v>1559</v>
      </c>
      <c r="W40" s="64"/>
      <c r="X40" s="65"/>
      <c r="Y40" s="65">
        <v>144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7</v>
      </c>
      <c r="B41" s="51" t="s">
        <v>91</v>
      </c>
      <c r="C41" s="52">
        <v>0.145</v>
      </c>
      <c r="D41" s="53">
        <v>1271.93</v>
      </c>
      <c r="E41" s="53" t="s">
        <v>92</v>
      </c>
      <c r="F41" s="53">
        <v>13.68</v>
      </c>
      <c r="G41" s="53">
        <v>184</v>
      </c>
      <c r="H41" s="53" t="s">
        <v>93</v>
      </c>
      <c r="I41" s="53">
        <v>2</v>
      </c>
      <c r="J41" s="53" t="s">
        <v>94</v>
      </c>
      <c r="K41" s="54" t="s">
        <v>95</v>
      </c>
      <c r="L41" s="53">
        <v>773</v>
      </c>
      <c r="M41" s="53" t="s">
        <v>96</v>
      </c>
      <c r="N41" s="53">
        <v>11</v>
      </c>
      <c r="O41" s="55">
        <f>10+0</f>
        <v>10</v>
      </c>
      <c r="P41" s="56" t="s">
        <v>59</v>
      </c>
      <c r="Q41" s="55">
        <f>211+0</f>
        <v>211</v>
      </c>
      <c r="R41" s="55">
        <v>184</v>
      </c>
      <c r="S41" s="55">
        <v>773</v>
      </c>
      <c r="T41" s="56"/>
      <c r="U41" s="56"/>
      <c r="V41" s="55"/>
      <c r="W41" s="55"/>
      <c r="X41" s="56">
        <v>1056</v>
      </c>
      <c r="Y41" s="56"/>
      <c r="Z41" s="56"/>
      <c r="AA41" s="56"/>
      <c r="AB41" s="56"/>
      <c r="AC41" s="56"/>
      <c r="AD41" s="56"/>
      <c r="AE41" s="57">
        <v>211</v>
      </c>
      <c r="AF41" s="57">
        <v>11</v>
      </c>
      <c r="AG41" s="57"/>
      <c r="AH41" s="57">
        <v>551</v>
      </c>
      <c r="AI41" s="55">
        <v>10</v>
      </c>
      <c r="AJ41" s="55">
        <v>2</v>
      </c>
      <c r="AK41" s="55"/>
      <c r="AL41" s="55">
        <v>172</v>
      </c>
      <c r="AM41" s="55">
        <v>773</v>
      </c>
      <c r="AN41" s="55">
        <v>184</v>
      </c>
      <c r="AO41" s="58">
        <v>21.09</v>
      </c>
      <c r="AP41" s="58">
        <v>5.393</v>
      </c>
      <c r="AQ41" s="58">
        <v>21.09</v>
      </c>
      <c r="AR41" s="58">
        <v>3.205</v>
      </c>
      <c r="AS41" s="39"/>
    </row>
    <row r="42" spans="1:45" ht="12.75">
      <c r="A42" s="59" t="s">
        <v>23</v>
      </c>
      <c r="B42" s="60" t="s">
        <v>60</v>
      </c>
      <c r="C42" s="61" t="s">
        <v>23</v>
      </c>
      <c r="D42" s="62"/>
      <c r="E42" s="62"/>
      <c r="F42" s="62"/>
      <c r="G42" s="62">
        <v>201</v>
      </c>
      <c r="H42" s="62"/>
      <c r="I42" s="62"/>
      <c r="J42" s="62"/>
      <c r="K42" s="63"/>
      <c r="L42" s="62">
        <v>1056</v>
      </c>
      <c r="M42" s="62"/>
      <c r="N42" s="62"/>
      <c r="O42" s="64"/>
      <c r="P42" s="65"/>
      <c r="Q42" s="64"/>
      <c r="R42" s="64"/>
      <c r="S42" s="64"/>
      <c r="T42" s="65" t="s">
        <v>60</v>
      </c>
      <c r="U42" s="65"/>
      <c r="V42" s="64">
        <v>1056</v>
      </c>
      <c r="W42" s="64"/>
      <c r="X42" s="65"/>
      <c r="Y42" s="65">
        <v>201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7.25" customHeight="1">
      <c r="A43" s="103" t="s">
        <v>97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39"/>
    </row>
    <row r="44" spans="1:45" ht="96">
      <c r="A44" s="50">
        <v>8</v>
      </c>
      <c r="B44" s="51" t="s">
        <v>98</v>
      </c>
      <c r="C44" s="52">
        <v>0.0245</v>
      </c>
      <c r="D44" s="53">
        <v>1630.5</v>
      </c>
      <c r="E44" s="53">
        <v>1459.2</v>
      </c>
      <c r="F44" s="53" t="s">
        <v>99</v>
      </c>
      <c r="G44" s="53">
        <v>40</v>
      </c>
      <c r="H44" s="53">
        <v>36</v>
      </c>
      <c r="I44" s="53" t="s">
        <v>100</v>
      </c>
      <c r="J44" s="53" t="s">
        <v>101</v>
      </c>
      <c r="K44" s="54" t="s">
        <v>102</v>
      </c>
      <c r="L44" s="53">
        <v>812</v>
      </c>
      <c r="M44" s="53">
        <v>759</v>
      </c>
      <c r="N44" s="53" t="s">
        <v>103</v>
      </c>
      <c r="O44" s="55">
        <f>36+2</f>
        <v>38</v>
      </c>
      <c r="P44" s="56" t="s">
        <v>59</v>
      </c>
      <c r="Q44" s="55">
        <f>759+42</f>
        <v>801</v>
      </c>
      <c r="R44" s="55">
        <v>40</v>
      </c>
      <c r="S44" s="55">
        <v>812</v>
      </c>
      <c r="T44" s="56"/>
      <c r="U44" s="56"/>
      <c r="V44" s="55"/>
      <c r="W44" s="55"/>
      <c r="X44" s="56">
        <v>1789</v>
      </c>
      <c r="Y44" s="56"/>
      <c r="Z44" s="56"/>
      <c r="AA44" s="56"/>
      <c r="AB44" s="56"/>
      <c r="AC44" s="56"/>
      <c r="AD44" s="56"/>
      <c r="AE44" s="57">
        <v>759</v>
      </c>
      <c r="AF44" s="57">
        <v>53</v>
      </c>
      <c r="AG44" s="57">
        <v>42</v>
      </c>
      <c r="AH44" s="57"/>
      <c r="AI44" s="55">
        <v>36</v>
      </c>
      <c r="AJ44" s="55">
        <v>4</v>
      </c>
      <c r="AK44" s="55">
        <v>2</v>
      </c>
      <c r="AL44" s="55"/>
      <c r="AM44" s="55">
        <v>812</v>
      </c>
      <c r="AN44" s="55">
        <v>40</v>
      </c>
      <c r="AO44" s="58">
        <v>21.09</v>
      </c>
      <c r="AP44" s="58">
        <v>13.208</v>
      </c>
      <c r="AQ44" s="58">
        <v>21.085</v>
      </c>
      <c r="AR44" s="58">
        <v>5.48</v>
      </c>
      <c r="AS44" s="39"/>
    </row>
    <row r="45" spans="1:45" ht="12.75">
      <c r="A45" s="59" t="s">
        <v>23</v>
      </c>
      <c r="B45" s="60" t="s">
        <v>60</v>
      </c>
      <c r="C45" s="61" t="s">
        <v>23</v>
      </c>
      <c r="D45" s="62"/>
      <c r="E45" s="62"/>
      <c r="F45" s="62"/>
      <c r="G45" s="62">
        <v>101</v>
      </c>
      <c r="H45" s="62"/>
      <c r="I45" s="62"/>
      <c r="J45" s="62"/>
      <c r="K45" s="63"/>
      <c r="L45" s="62">
        <v>1789</v>
      </c>
      <c r="M45" s="62"/>
      <c r="N45" s="62"/>
      <c r="O45" s="64"/>
      <c r="P45" s="65"/>
      <c r="Q45" s="64"/>
      <c r="R45" s="64"/>
      <c r="S45" s="64"/>
      <c r="T45" s="65" t="s">
        <v>60</v>
      </c>
      <c r="U45" s="65"/>
      <c r="V45" s="64">
        <v>1789</v>
      </c>
      <c r="W45" s="64"/>
      <c r="X45" s="65"/>
      <c r="Y45" s="65">
        <v>101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32">
      <c r="A46" s="50">
        <v>9</v>
      </c>
      <c r="B46" s="51" t="s">
        <v>104</v>
      </c>
      <c r="C46" s="52">
        <v>0.0245</v>
      </c>
      <c r="D46" s="53">
        <v>183943.75</v>
      </c>
      <c r="E46" s="53" t="s">
        <v>105</v>
      </c>
      <c r="F46" s="53" t="s">
        <v>106</v>
      </c>
      <c r="G46" s="53">
        <v>4507</v>
      </c>
      <c r="H46" s="53" t="s">
        <v>107</v>
      </c>
      <c r="I46" s="53">
        <v>10</v>
      </c>
      <c r="J46" s="53" t="s">
        <v>108</v>
      </c>
      <c r="K46" s="54" t="s">
        <v>109</v>
      </c>
      <c r="L46" s="53">
        <v>9010</v>
      </c>
      <c r="M46" s="53" t="s">
        <v>110</v>
      </c>
      <c r="N46" s="53">
        <v>89</v>
      </c>
      <c r="O46" s="55">
        <f>31+0</f>
        <v>31</v>
      </c>
      <c r="P46" s="56" t="s">
        <v>59</v>
      </c>
      <c r="Q46" s="55">
        <f>654+0</f>
        <v>654</v>
      </c>
      <c r="R46" s="55">
        <v>4507</v>
      </c>
      <c r="S46" s="55">
        <v>9010</v>
      </c>
      <c r="T46" s="56"/>
      <c r="U46" s="56"/>
      <c r="V46" s="55"/>
      <c r="W46" s="55"/>
      <c r="X46" s="56">
        <v>9821</v>
      </c>
      <c r="Y46" s="56"/>
      <c r="Z46" s="56"/>
      <c r="AA46" s="56"/>
      <c r="AB46" s="56"/>
      <c r="AC46" s="56"/>
      <c r="AD46" s="56"/>
      <c r="AE46" s="57">
        <v>654</v>
      </c>
      <c r="AF46" s="57">
        <v>89</v>
      </c>
      <c r="AG46" s="57"/>
      <c r="AH46" s="57">
        <v>8267</v>
      </c>
      <c r="AI46" s="55">
        <v>31</v>
      </c>
      <c r="AJ46" s="55">
        <v>10</v>
      </c>
      <c r="AK46" s="55"/>
      <c r="AL46" s="55">
        <v>4466</v>
      </c>
      <c r="AM46" s="55">
        <v>9010</v>
      </c>
      <c r="AN46" s="55">
        <v>4507</v>
      </c>
      <c r="AO46" s="58">
        <v>21.09</v>
      </c>
      <c r="AP46" s="58">
        <v>8.906</v>
      </c>
      <c r="AQ46" s="58">
        <v>21.072</v>
      </c>
      <c r="AR46" s="58">
        <v>1.851</v>
      </c>
      <c r="AS46" s="39"/>
    </row>
    <row r="47" spans="1:45" ht="12.75">
      <c r="A47" s="59" t="s">
        <v>23</v>
      </c>
      <c r="B47" s="60" t="s">
        <v>60</v>
      </c>
      <c r="C47" s="61" t="s">
        <v>23</v>
      </c>
      <c r="D47" s="62"/>
      <c r="E47" s="62"/>
      <c r="F47" s="62"/>
      <c r="G47" s="62">
        <v>4557</v>
      </c>
      <c r="H47" s="62"/>
      <c r="I47" s="62"/>
      <c r="J47" s="62"/>
      <c r="K47" s="63"/>
      <c r="L47" s="62">
        <v>9821</v>
      </c>
      <c r="M47" s="62"/>
      <c r="N47" s="62"/>
      <c r="O47" s="64"/>
      <c r="P47" s="65"/>
      <c r="Q47" s="64"/>
      <c r="R47" s="64"/>
      <c r="S47" s="64"/>
      <c r="T47" s="65" t="s">
        <v>60</v>
      </c>
      <c r="U47" s="65"/>
      <c r="V47" s="64">
        <v>9821</v>
      </c>
      <c r="W47" s="64"/>
      <c r="X47" s="65"/>
      <c r="Y47" s="65">
        <v>4557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08">
      <c r="A48" s="50">
        <v>10</v>
      </c>
      <c r="B48" s="51" t="s">
        <v>111</v>
      </c>
      <c r="C48" s="52">
        <v>-2.45</v>
      </c>
      <c r="D48" s="53">
        <v>1727.73</v>
      </c>
      <c r="E48" s="53" t="s">
        <v>112</v>
      </c>
      <c r="F48" s="53"/>
      <c r="G48" s="53">
        <v>-4233</v>
      </c>
      <c r="H48" s="53" t="s">
        <v>113</v>
      </c>
      <c r="I48" s="53"/>
      <c r="J48" s="53" t="s">
        <v>114</v>
      </c>
      <c r="K48" s="54"/>
      <c r="L48" s="53">
        <v>-7336</v>
      </c>
      <c r="M48" s="53" t="s">
        <v>115</v>
      </c>
      <c r="N48" s="53"/>
      <c r="O48" s="55">
        <f>0+0</f>
        <v>0</v>
      </c>
      <c r="P48" s="56" t="s">
        <v>116</v>
      </c>
      <c r="Q48" s="55">
        <f>0+0</f>
        <v>0</v>
      </c>
      <c r="R48" s="55">
        <v>-4233</v>
      </c>
      <c r="S48" s="55">
        <v>-7336</v>
      </c>
      <c r="T48" s="56"/>
      <c r="U48" s="56"/>
      <c r="V48" s="55"/>
      <c r="W48" s="55"/>
      <c r="X48" s="56">
        <v>-7336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-7336</v>
      </c>
      <c r="AI48" s="55"/>
      <c r="AJ48" s="55"/>
      <c r="AK48" s="55"/>
      <c r="AL48" s="55">
        <v>-4233</v>
      </c>
      <c r="AM48" s="55">
        <v>-7336</v>
      </c>
      <c r="AN48" s="55">
        <v>-4233</v>
      </c>
      <c r="AO48" s="58" t="s">
        <v>23</v>
      </c>
      <c r="AP48" s="58" t="s">
        <v>23</v>
      </c>
      <c r="AQ48" s="58" t="s">
        <v>23</v>
      </c>
      <c r="AR48" s="58">
        <v>1.733</v>
      </c>
      <c r="AS48" s="39"/>
    </row>
    <row r="49" spans="1:45" ht="108">
      <c r="A49" s="50">
        <v>11</v>
      </c>
      <c r="B49" s="51" t="s">
        <v>117</v>
      </c>
      <c r="C49" s="52">
        <v>2.45</v>
      </c>
      <c r="D49" s="53">
        <v>2234.42</v>
      </c>
      <c r="E49" s="53" t="s">
        <v>118</v>
      </c>
      <c r="F49" s="53"/>
      <c r="G49" s="53">
        <v>5474</v>
      </c>
      <c r="H49" s="53" t="s">
        <v>119</v>
      </c>
      <c r="I49" s="53"/>
      <c r="J49" s="53" t="s">
        <v>120</v>
      </c>
      <c r="K49" s="54"/>
      <c r="L49" s="53">
        <v>9465</v>
      </c>
      <c r="M49" s="53" t="s">
        <v>121</v>
      </c>
      <c r="N49" s="53"/>
      <c r="O49" s="55">
        <f>0+0</f>
        <v>0</v>
      </c>
      <c r="P49" s="56" t="s">
        <v>116</v>
      </c>
      <c r="Q49" s="55">
        <f>0+0</f>
        <v>0</v>
      </c>
      <c r="R49" s="55">
        <v>5474</v>
      </c>
      <c r="S49" s="55">
        <v>9465</v>
      </c>
      <c r="T49" s="56"/>
      <c r="U49" s="56"/>
      <c r="V49" s="55"/>
      <c r="W49" s="55"/>
      <c r="X49" s="56">
        <v>9465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9465</v>
      </c>
      <c r="AI49" s="55"/>
      <c r="AJ49" s="55"/>
      <c r="AK49" s="55"/>
      <c r="AL49" s="55">
        <v>5474</v>
      </c>
      <c r="AM49" s="55">
        <v>9465</v>
      </c>
      <c r="AN49" s="55">
        <v>5474</v>
      </c>
      <c r="AO49" s="58" t="s">
        <v>23</v>
      </c>
      <c r="AP49" s="58" t="s">
        <v>23</v>
      </c>
      <c r="AQ49" s="58" t="s">
        <v>23</v>
      </c>
      <c r="AR49" s="58">
        <v>1.729</v>
      </c>
      <c r="AS49" s="39"/>
    </row>
    <row r="50" spans="1:45" ht="96">
      <c r="A50" s="50">
        <v>12</v>
      </c>
      <c r="B50" s="51" t="s">
        <v>122</v>
      </c>
      <c r="C50" s="52">
        <v>0.012</v>
      </c>
      <c r="D50" s="53">
        <v>4027.96</v>
      </c>
      <c r="E50" s="53" t="s">
        <v>123</v>
      </c>
      <c r="F50" s="53" t="s">
        <v>124</v>
      </c>
      <c r="G50" s="53">
        <v>48</v>
      </c>
      <c r="H50" s="53" t="s">
        <v>125</v>
      </c>
      <c r="I50" s="53"/>
      <c r="J50" s="53" t="s">
        <v>126</v>
      </c>
      <c r="K50" s="54" t="s">
        <v>127</v>
      </c>
      <c r="L50" s="53">
        <v>189</v>
      </c>
      <c r="M50" s="53" t="s">
        <v>128</v>
      </c>
      <c r="N50" s="53"/>
      <c r="O50" s="55">
        <f>2+0</f>
        <v>2</v>
      </c>
      <c r="P50" s="56" t="s">
        <v>59</v>
      </c>
      <c r="Q50" s="55">
        <f>42+0</f>
        <v>42</v>
      </c>
      <c r="R50" s="55">
        <v>48</v>
      </c>
      <c r="S50" s="55">
        <v>189</v>
      </c>
      <c r="T50" s="56"/>
      <c r="U50" s="56"/>
      <c r="V50" s="55"/>
      <c r="W50" s="55"/>
      <c r="X50" s="56">
        <v>241</v>
      </c>
      <c r="Y50" s="56"/>
      <c r="Z50" s="56"/>
      <c r="AA50" s="56"/>
      <c r="AB50" s="56"/>
      <c r="AC50" s="56"/>
      <c r="AD50" s="56"/>
      <c r="AE50" s="57">
        <v>42</v>
      </c>
      <c r="AF50" s="57"/>
      <c r="AG50" s="57"/>
      <c r="AH50" s="57">
        <v>147</v>
      </c>
      <c r="AI50" s="55">
        <v>2</v>
      </c>
      <c r="AJ50" s="55"/>
      <c r="AK50" s="55"/>
      <c r="AL50" s="55">
        <v>46</v>
      </c>
      <c r="AM50" s="55">
        <v>189</v>
      </c>
      <c r="AN50" s="55">
        <v>48</v>
      </c>
      <c r="AO50" s="58">
        <v>21.09</v>
      </c>
      <c r="AP50" s="58">
        <v>10.376</v>
      </c>
      <c r="AQ50" s="58">
        <v>21.092</v>
      </c>
      <c r="AR50" s="58">
        <v>3.19</v>
      </c>
      <c r="AS50" s="39"/>
    </row>
    <row r="51" spans="1:45" ht="12.75">
      <c r="A51" s="59" t="s">
        <v>23</v>
      </c>
      <c r="B51" s="60" t="s">
        <v>60</v>
      </c>
      <c r="C51" s="61" t="s">
        <v>23</v>
      </c>
      <c r="D51" s="62"/>
      <c r="E51" s="62"/>
      <c r="F51" s="62"/>
      <c r="G51" s="62">
        <v>51</v>
      </c>
      <c r="H51" s="62"/>
      <c r="I51" s="62"/>
      <c r="J51" s="62"/>
      <c r="K51" s="63"/>
      <c r="L51" s="62">
        <v>241</v>
      </c>
      <c r="M51" s="62"/>
      <c r="N51" s="62"/>
      <c r="O51" s="64"/>
      <c r="P51" s="65"/>
      <c r="Q51" s="64"/>
      <c r="R51" s="64"/>
      <c r="S51" s="64"/>
      <c r="T51" s="65" t="s">
        <v>60</v>
      </c>
      <c r="U51" s="65"/>
      <c r="V51" s="64">
        <v>241</v>
      </c>
      <c r="W51" s="64"/>
      <c r="X51" s="65"/>
      <c r="Y51" s="65">
        <v>51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84">
      <c r="A52" s="50">
        <v>13</v>
      </c>
      <c r="B52" s="51" t="s">
        <v>129</v>
      </c>
      <c r="C52" s="52">
        <v>1.4</v>
      </c>
      <c r="D52" s="53">
        <v>223.64</v>
      </c>
      <c r="E52" s="53" t="s">
        <v>130</v>
      </c>
      <c r="F52" s="53"/>
      <c r="G52" s="53">
        <v>313</v>
      </c>
      <c r="H52" s="53" t="s">
        <v>131</v>
      </c>
      <c r="I52" s="53"/>
      <c r="J52" s="53" t="s">
        <v>132</v>
      </c>
      <c r="K52" s="54"/>
      <c r="L52" s="53">
        <v>593</v>
      </c>
      <c r="M52" s="53" t="s">
        <v>133</v>
      </c>
      <c r="N52" s="53"/>
      <c r="O52" s="55">
        <f>0+0</f>
        <v>0</v>
      </c>
      <c r="P52" s="56" t="s">
        <v>116</v>
      </c>
      <c r="Q52" s="55">
        <f>0+0</f>
        <v>0</v>
      </c>
      <c r="R52" s="55">
        <v>313</v>
      </c>
      <c r="S52" s="55">
        <v>593</v>
      </c>
      <c r="T52" s="56"/>
      <c r="U52" s="56"/>
      <c r="V52" s="55"/>
      <c r="W52" s="55"/>
      <c r="X52" s="56">
        <v>593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593</v>
      </c>
      <c r="AI52" s="55"/>
      <c r="AJ52" s="55"/>
      <c r="AK52" s="55"/>
      <c r="AL52" s="55">
        <v>313</v>
      </c>
      <c r="AM52" s="55">
        <v>593</v>
      </c>
      <c r="AN52" s="55">
        <v>313</v>
      </c>
      <c r="AO52" s="58" t="s">
        <v>23</v>
      </c>
      <c r="AP52" s="58" t="s">
        <v>23</v>
      </c>
      <c r="AQ52" s="58" t="s">
        <v>23</v>
      </c>
      <c r="AR52" s="58">
        <v>1.894</v>
      </c>
      <c r="AS52" s="39"/>
    </row>
    <row r="53" spans="1:45" ht="96">
      <c r="A53" s="50">
        <v>14</v>
      </c>
      <c r="B53" s="51" t="s">
        <v>134</v>
      </c>
      <c r="C53" s="52">
        <v>0.014</v>
      </c>
      <c r="D53" s="53">
        <v>3295.75</v>
      </c>
      <c r="E53" s="53" t="s">
        <v>135</v>
      </c>
      <c r="F53" s="53" t="s">
        <v>136</v>
      </c>
      <c r="G53" s="53">
        <v>46</v>
      </c>
      <c r="H53" s="53" t="s">
        <v>137</v>
      </c>
      <c r="I53" s="53"/>
      <c r="J53" s="53" t="s">
        <v>138</v>
      </c>
      <c r="K53" s="54" t="s">
        <v>139</v>
      </c>
      <c r="L53" s="53">
        <v>246</v>
      </c>
      <c r="M53" s="53" t="s">
        <v>140</v>
      </c>
      <c r="N53" s="53"/>
      <c r="O53" s="55">
        <f>5+0</f>
        <v>5</v>
      </c>
      <c r="P53" s="56" t="s">
        <v>59</v>
      </c>
      <c r="Q53" s="55">
        <f>105+0</f>
        <v>105</v>
      </c>
      <c r="R53" s="55">
        <v>46</v>
      </c>
      <c r="S53" s="55">
        <v>246</v>
      </c>
      <c r="T53" s="56"/>
      <c r="U53" s="56"/>
      <c r="V53" s="55"/>
      <c r="W53" s="55"/>
      <c r="X53" s="56">
        <v>364</v>
      </c>
      <c r="Y53" s="56"/>
      <c r="Z53" s="56"/>
      <c r="AA53" s="56"/>
      <c r="AB53" s="56"/>
      <c r="AC53" s="56"/>
      <c r="AD53" s="56"/>
      <c r="AE53" s="57">
        <v>105</v>
      </c>
      <c r="AF53" s="57"/>
      <c r="AG53" s="57"/>
      <c r="AH53" s="57">
        <v>141</v>
      </c>
      <c r="AI53" s="55">
        <v>5</v>
      </c>
      <c r="AJ53" s="55"/>
      <c r="AK53" s="55"/>
      <c r="AL53" s="55">
        <v>41</v>
      </c>
      <c r="AM53" s="55">
        <v>246</v>
      </c>
      <c r="AN53" s="55">
        <v>46</v>
      </c>
      <c r="AO53" s="58">
        <v>21.09</v>
      </c>
      <c r="AP53" s="58">
        <v>11.189</v>
      </c>
      <c r="AQ53" s="58">
        <v>21.082</v>
      </c>
      <c r="AR53" s="58">
        <v>3.435</v>
      </c>
      <c r="AS53" s="39"/>
    </row>
    <row r="54" spans="1:45" ht="12.75">
      <c r="A54" s="59" t="s">
        <v>23</v>
      </c>
      <c r="B54" s="60" t="s">
        <v>60</v>
      </c>
      <c r="C54" s="61" t="s">
        <v>23</v>
      </c>
      <c r="D54" s="62"/>
      <c r="E54" s="62"/>
      <c r="F54" s="62"/>
      <c r="G54" s="62">
        <v>53</v>
      </c>
      <c r="H54" s="62"/>
      <c r="I54" s="62"/>
      <c r="J54" s="62"/>
      <c r="K54" s="63"/>
      <c r="L54" s="62">
        <v>364</v>
      </c>
      <c r="M54" s="62"/>
      <c r="N54" s="62"/>
      <c r="O54" s="64"/>
      <c r="P54" s="65"/>
      <c r="Q54" s="64"/>
      <c r="R54" s="64"/>
      <c r="S54" s="64"/>
      <c r="T54" s="65" t="s">
        <v>60</v>
      </c>
      <c r="U54" s="65"/>
      <c r="V54" s="64">
        <v>364</v>
      </c>
      <c r="W54" s="64"/>
      <c r="X54" s="65"/>
      <c r="Y54" s="65">
        <v>53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108">
      <c r="A55" s="50">
        <v>15</v>
      </c>
      <c r="B55" s="51" t="s">
        <v>141</v>
      </c>
      <c r="C55" s="52">
        <v>0.0225</v>
      </c>
      <c r="D55" s="53">
        <v>15789.11</v>
      </c>
      <c r="E55" s="53" t="s">
        <v>142</v>
      </c>
      <c r="F55" s="53" t="s">
        <v>143</v>
      </c>
      <c r="G55" s="53">
        <v>355</v>
      </c>
      <c r="H55" s="53" t="s">
        <v>144</v>
      </c>
      <c r="I55" s="53">
        <v>1</v>
      </c>
      <c r="J55" s="53" t="s">
        <v>145</v>
      </c>
      <c r="K55" s="54" t="s">
        <v>146</v>
      </c>
      <c r="L55" s="53">
        <v>2285</v>
      </c>
      <c r="M55" s="53" t="s">
        <v>147</v>
      </c>
      <c r="N55" s="53">
        <v>10</v>
      </c>
      <c r="O55" s="55">
        <f>33+0</f>
        <v>33</v>
      </c>
      <c r="P55" s="56" t="s">
        <v>59</v>
      </c>
      <c r="Q55" s="55">
        <f>696+0</f>
        <v>696</v>
      </c>
      <c r="R55" s="55">
        <v>355</v>
      </c>
      <c r="S55" s="55">
        <v>2285</v>
      </c>
      <c r="T55" s="56"/>
      <c r="U55" s="56"/>
      <c r="V55" s="55"/>
      <c r="W55" s="55"/>
      <c r="X55" s="56">
        <v>3051</v>
      </c>
      <c r="Y55" s="56"/>
      <c r="Z55" s="56"/>
      <c r="AA55" s="56"/>
      <c r="AB55" s="56"/>
      <c r="AC55" s="56"/>
      <c r="AD55" s="56"/>
      <c r="AE55" s="57">
        <v>696</v>
      </c>
      <c r="AF55" s="57">
        <v>10</v>
      </c>
      <c r="AG55" s="57"/>
      <c r="AH55" s="57">
        <v>1579</v>
      </c>
      <c r="AI55" s="55">
        <v>33</v>
      </c>
      <c r="AJ55" s="55">
        <v>1</v>
      </c>
      <c r="AK55" s="55"/>
      <c r="AL55" s="55">
        <v>321</v>
      </c>
      <c r="AM55" s="55">
        <v>2285</v>
      </c>
      <c r="AN55" s="55">
        <v>355</v>
      </c>
      <c r="AO55" s="58">
        <v>21.09</v>
      </c>
      <c r="AP55" s="58">
        <v>10.279</v>
      </c>
      <c r="AQ55" s="58">
        <v>21.082</v>
      </c>
      <c r="AR55" s="58">
        <v>4.919</v>
      </c>
      <c r="AS55" s="39"/>
    </row>
    <row r="56" spans="1:45" ht="12.75">
      <c r="A56" s="59" t="s">
        <v>23</v>
      </c>
      <c r="B56" s="60" t="s">
        <v>60</v>
      </c>
      <c r="C56" s="61" t="s">
        <v>23</v>
      </c>
      <c r="D56" s="62"/>
      <c r="E56" s="62"/>
      <c r="F56" s="62"/>
      <c r="G56" s="62">
        <v>401</v>
      </c>
      <c r="H56" s="62"/>
      <c r="I56" s="62"/>
      <c r="J56" s="62"/>
      <c r="K56" s="63"/>
      <c r="L56" s="62">
        <v>3051</v>
      </c>
      <c r="M56" s="62"/>
      <c r="N56" s="62"/>
      <c r="O56" s="64"/>
      <c r="P56" s="65"/>
      <c r="Q56" s="64"/>
      <c r="R56" s="64"/>
      <c r="S56" s="64"/>
      <c r="T56" s="65" t="s">
        <v>60</v>
      </c>
      <c r="U56" s="65"/>
      <c r="V56" s="64">
        <v>3051</v>
      </c>
      <c r="W56" s="64"/>
      <c r="X56" s="65"/>
      <c r="Y56" s="65">
        <v>401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96">
      <c r="A57" s="50">
        <v>16</v>
      </c>
      <c r="B57" s="51" t="s">
        <v>148</v>
      </c>
      <c r="C57" s="52">
        <v>-0.0024</v>
      </c>
      <c r="D57" s="53">
        <v>129452.61</v>
      </c>
      <c r="E57" s="53" t="s">
        <v>149</v>
      </c>
      <c r="F57" s="53"/>
      <c r="G57" s="53">
        <v>-311</v>
      </c>
      <c r="H57" s="53" t="s">
        <v>150</v>
      </c>
      <c r="I57" s="53"/>
      <c r="J57" s="53" t="s">
        <v>151</v>
      </c>
      <c r="K57" s="54"/>
      <c r="L57" s="53">
        <v>-1541</v>
      </c>
      <c r="M57" s="53" t="s">
        <v>152</v>
      </c>
      <c r="N57" s="53"/>
      <c r="O57" s="55">
        <f>0+0</f>
        <v>0</v>
      </c>
      <c r="P57" s="56" t="s">
        <v>116</v>
      </c>
      <c r="Q57" s="55">
        <f>0+0</f>
        <v>0</v>
      </c>
      <c r="R57" s="55">
        <v>-311</v>
      </c>
      <c r="S57" s="55">
        <v>-1541</v>
      </c>
      <c r="T57" s="56"/>
      <c r="U57" s="56"/>
      <c r="V57" s="55"/>
      <c r="W57" s="55"/>
      <c r="X57" s="56">
        <v>-1541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-1541</v>
      </c>
      <c r="AI57" s="55"/>
      <c r="AJ57" s="55"/>
      <c r="AK57" s="55"/>
      <c r="AL57" s="55">
        <v>-311</v>
      </c>
      <c r="AM57" s="55">
        <v>-1541</v>
      </c>
      <c r="AN57" s="55">
        <v>-311</v>
      </c>
      <c r="AO57" s="58" t="s">
        <v>23</v>
      </c>
      <c r="AP57" s="58" t="s">
        <v>23</v>
      </c>
      <c r="AQ57" s="58" t="s">
        <v>23</v>
      </c>
      <c r="AR57" s="58">
        <v>4.956</v>
      </c>
      <c r="AS57" s="39"/>
    </row>
    <row r="58" spans="1:45" ht="120">
      <c r="A58" s="50">
        <v>17</v>
      </c>
      <c r="B58" s="51" t="s">
        <v>153</v>
      </c>
      <c r="C58" s="52">
        <v>2.4</v>
      </c>
      <c r="D58" s="53">
        <v>139.03</v>
      </c>
      <c r="E58" s="53" t="s">
        <v>154</v>
      </c>
      <c r="F58" s="53"/>
      <c r="G58" s="53">
        <v>334</v>
      </c>
      <c r="H58" s="53" t="s">
        <v>155</v>
      </c>
      <c r="I58" s="53"/>
      <c r="J58" s="53" t="s">
        <v>156</v>
      </c>
      <c r="K58" s="54"/>
      <c r="L58" s="53">
        <v>559</v>
      </c>
      <c r="M58" s="53" t="s">
        <v>157</v>
      </c>
      <c r="N58" s="53"/>
      <c r="O58" s="55">
        <f>0+0</f>
        <v>0</v>
      </c>
      <c r="P58" s="56" t="s">
        <v>116</v>
      </c>
      <c r="Q58" s="55">
        <f>0+0</f>
        <v>0</v>
      </c>
      <c r="R58" s="55">
        <v>334</v>
      </c>
      <c r="S58" s="55">
        <v>559</v>
      </c>
      <c r="T58" s="56"/>
      <c r="U58" s="56"/>
      <c r="V58" s="55"/>
      <c r="W58" s="55"/>
      <c r="X58" s="56">
        <v>559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559</v>
      </c>
      <c r="AI58" s="55"/>
      <c r="AJ58" s="55"/>
      <c r="AK58" s="55"/>
      <c r="AL58" s="55">
        <v>334</v>
      </c>
      <c r="AM58" s="55">
        <v>559</v>
      </c>
      <c r="AN58" s="55">
        <v>334</v>
      </c>
      <c r="AO58" s="58" t="s">
        <v>23</v>
      </c>
      <c r="AP58" s="58" t="s">
        <v>23</v>
      </c>
      <c r="AQ58" s="58" t="s">
        <v>23</v>
      </c>
      <c r="AR58" s="58">
        <v>1.673</v>
      </c>
      <c r="AS58" s="39"/>
    </row>
    <row r="59" spans="1:45" ht="84">
      <c r="A59" s="50">
        <v>18</v>
      </c>
      <c r="B59" s="51" t="s">
        <v>158</v>
      </c>
      <c r="C59" s="52">
        <v>0.049</v>
      </c>
      <c r="D59" s="53">
        <v>445.83</v>
      </c>
      <c r="E59" s="53" t="s">
        <v>159</v>
      </c>
      <c r="F59" s="53"/>
      <c r="G59" s="53">
        <v>22</v>
      </c>
      <c r="H59" s="53" t="s">
        <v>160</v>
      </c>
      <c r="I59" s="53"/>
      <c r="J59" s="53" t="s">
        <v>161</v>
      </c>
      <c r="K59" s="54" t="s">
        <v>162</v>
      </c>
      <c r="L59" s="53">
        <v>128</v>
      </c>
      <c r="M59" s="53" t="s">
        <v>163</v>
      </c>
      <c r="N59" s="53"/>
      <c r="O59" s="55">
        <f>3+0</f>
        <v>3</v>
      </c>
      <c r="P59" s="56" t="s">
        <v>59</v>
      </c>
      <c r="Q59" s="55">
        <f>63+0</f>
        <v>63</v>
      </c>
      <c r="R59" s="55">
        <v>22</v>
      </c>
      <c r="S59" s="55">
        <v>128</v>
      </c>
      <c r="T59" s="56"/>
      <c r="U59" s="56"/>
      <c r="V59" s="55"/>
      <c r="W59" s="55"/>
      <c r="X59" s="56">
        <v>207</v>
      </c>
      <c r="Y59" s="56"/>
      <c r="Z59" s="56"/>
      <c r="AA59" s="56"/>
      <c r="AB59" s="56"/>
      <c r="AC59" s="56"/>
      <c r="AD59" s="56"/>
      <c r="AE59" s="57">
        <v>63</v>
      </c>
      <c r="AF59" s="57"/>
      <c r="AG59" s="57"/>
      <c r="AH59" s="57">
        <v>65</v>
      </c>
      <c r="AI59" s="55">
        <v>3</v>
      </c>
      <c r="AJ59" s="55"/>
      <c r="AK59" s="55"/>
      <c r="AL59" s="55">
        <v>19</v>
      </c>
      <c r="AM59" s="55">
        <v>128</v>
      </c>
      <c r="AN59" s="55">
        <v>22</v>
      </c>
      <c r="AO59" s="58">
        <v>21.09</v>
      </c>
      <c r="AP59" s="58">
        <v>7.18</v>
      </c>
      <c r="AQ59" s="58">
        <v>21.09</v>
      </c>
      <c r="AR59" s="58">
        <v>3.442</v>
      </c>
      <c r="AS59" s="39"/>
    </row>
    <row r="60" spans="1:45" ht="12.75">
      <c r="A60" s="59" t="s">
        <v>23</v>
      </c>
      <c r="B60" s="60" t="s">
        <v>60</v>
      </c>
      <c r="C60" s="61" t="s">
        <v>23</v>
      </c>
      <c r="D60" s="62"/>
      <c r="E60" s="62"/>
      <c r="F60" s="62"/>
      <c r="G60" s="62">
        <v>27</v>
      </c>
      <c r="H60" s="62"/>
      <c r="I60" s="62"/>
      <c r="J60" s="62"/>
      <c r="K60" s="63"/>
      <c r="L60" s="62">
        <v>207</v>
      </c>
      <c r="M60" s="62"/>
      <c r="N60" s="62"/>
      <c r="O60" s="64"/>
      <c r="P60" s="65"/>
      <c r="Q60" s="64"/>
      <c r="R60" s="64"/>
      <c r="S60" s="64"/>
      <c r="T60" s="65" t="s">
        <v>60</v>
      </c>
      <c r="U60" s="65"/>
      <c r="V60" s="64">
        <v>207</v>
      </c>
      <c r="W60" s="64"/>
      <c r="X60" s="65"/>
      <c r="Y60" s="65">
        <v>27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84">
      <c r="A61" s="50">
        <v>19</v>
      </c>
      <c r="B61" s="51" t="s">
        <v>164</v>
      </c>
      <c r="C61" s="52">
        <v>-4.9</v>
      </c>
      <c r="D61" s="53">
        <v>3.56</v>
      </c>
      <c r="E61" s="53" t="s">
        <v>165</v>
      </c>
      <c r="F61" s="53"/>
      <c r="G61" s="53">
        <v>-17</v>
      </c>
      <c r="H61" s="53" t="s">
        <v>166</v>
      </c>
      <c r="I61" s="53"/>
      <c r="J61" s="53" t="s">
        <v>167</v>
      </c>
      <c r="K61" s="54"/>
      <c r="L61" s="53">
        <v>-56</v>
      </c>
      <c r="M61" s="53" t="s">
        <v>168</v>
      </c>
      <c r="N61" s="53"/>
      <c r="O61" s="55">
        <f>0+0</f>
        <v>0</v>
      </c>
      <c r="P61" s="56" t="s">
        <v>116</v>
      </c>
      <c r="Q61" s="55">
        <f>0+0</f>
        <v>0</v>
      </c>
      <c r="R61" s="55">
        <v>-17</v>
      </c>
      <c r="S61" s="55">
        <v>-56</v>
      </c>
      <c r="T61" s="56"/>
      <c r="U61" s="56"/>
      <c r="V61" s="55"/>
      <c r="W61" s="55"/>
      <c r="X61" s="56">
        <v>-56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-56</v>
      </c>
      <c r="AI61" s="55"/>
      <c r="AJ61" s="55"/>
      <c r="AK61" s="55"/>
      <c r="AL61" s="55">
        <v>-17</v>
      </c>
      <c r="AM61" s="55">
        <v>-56</v>
      </c>
      <c r="AN61" s="55">
        <v>-17</v>
      </c>
      <c r="AO61" s="58" t="s">
        <v>23</v>
      </c>
      <c r="AP61" s="58" t="s">
        <v>23</v>
      </c>
      <c r="AQ61" s="58" t="s">
        <v>23</v>
      </c>
      <c r="AR61" s="58">
        <v>3.265</v>
      </c>
      <c r="AS61" s="39"/>
    </row>
    <row r="62" spans="1:45" ht="84">
      <c r="A62" s="50">
        <v>20</v>
      </c>
      <c r="B62" s="51" t="s">
        <v>169</v>
      </c>
      <c r="C62" s="52">
        <v>4.9</v>
      </c>
      <c r="D62" s="53">
        <v>3.55</v>
      </c>
      <c r="E62" s="53" t="s">
        <v>170</v>
      </c>
      <c r="F62" s="53"/>
      <c r="G62" s="53">
        <v>17</v>
      </c>
      <c r="H62" s="53" t="s">
        <v>171</v>
      </c>
      <c r="I62" s="53"/>
      <c r="J62" s="53" t="s">
        <v>172</v>
      </c>
      <c r="K62" s="54"/>
      <c r="L62" s="53">
        <v>64</v>
      </c>
      <c r="M62" s="53" t="s">
        <v>173</v>
      </c>
      <c r="N62" s="53"/>
      <c r="O62" s="55">
        <f>0+0</f>
        <v>0</v>
      </c>
      <c r="P62" s="56" t="s">
        <v>116</v>
      </c>
      <c r="Q62" s="55">
        <f>0+0</f>
        <v>0</v>
      </c>
      <c r="R62" s="55">
        <v>17</v>
      </c>
      <c r="S62" s="55">
        <v>64</v>
      </c>
      <c r="T62" s="56"/>
      <c r="U62" s="56"/>
      <c r="V62" s="55"/>
      <c r="W62" s="55"/>
      <c r="X62" s="56">
        <v>64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64</v>
      </c>
      <c r="AI62" s="55"/>
      <c r="AJ62" s="55"/>
      <c r="AK62" s="55"/>
      <c r="AL62" s="55">
        <v>17</v>
      </c>
      <c r="AM62" s="55">
        <v>64</v>
      </c>
      <c r="AN62" s="55">
        <v>17</v>
      </c>
      <c r="AO62" s="58" t="s">
        <v>23</v>
      </c>
      <c r="AP62" s="58" t="s">
        <v>23</v>
      </c>
      <c r="AQ62" s="58" t="s">
        <v>23</v>
      </c>
      <c r="AR62" s="58">
        <v>3.768</v>
      </c>
      <c r="AS62" s="39"/>
    </row>
    <row r="63" spans="1:45" ht="17.25" customHeight="1">
      <c r="A63" s="103" t="s">
        <v>174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39"/>
    </row>
    <row r="64" spans="1:45" ht="96">
      <c r="A64" s="50">
        <v>21</v>
      </c>
      <c r="B64" s="51" t="s">
        <v>175</v>
      </c>
      <c r="C64" s="52">
        <v>0.02</v>
      </c>
      <c r="D64" s="53">
        <v>975.51</v>
      </c>
      <c r="E64" s="53">
        <v>804.21</v>
      </c>
      <c r="F64" s="53" t="s">
        <v>99</v>
      </c>
      <c r="G64" s="53">
        <v>20</v>
      </c>
      <c r="H64" s="53">
        <v>17</v>
      </c>
      <c r="I64" s="53" t="s">
        <v>176</v>
      </c>
      <c r="J64" s="53" t="s">
        <v>101</v>
      </c>
      <c r="K64" s="54" t="s">
        <v>102</v>
      </c>
      <c r="L64" s="53">
        <v>399</v>
      </c>
      <c r="M64" s="53">
        <v>359</v>
      </c>
      <c r="N64" s="53" t="s">
        <v>177</v>
      </c>
      <c r="O64" s="55">
        <f>17+2</f>
        <v>19</v>
      </c>
      <c r="P64" s="56" t="s">
        <v>59</v>
      </c>
      <c r="Q64" s="55">
        <f>359+42</f>
        <v>401</v>
      </c>
      <c r="R64" s="55">
        <v>20</v>
      </c>
      <c r="S64" s="55">
        <v>399</v>
      </c>
      <c r="T64" s="56"/>
      <c r="U64" s="56"/>
      <c r="V64" s="55"/>
      <c r="W64" s="55"/>
      <c r="X64" s="56">
        <v>888</v>
      </c>
      <c r="Y64" s="56"/>
      <c r="Z64" s="56"/>
      <c r="AA64" s="56"/>
      <c r="AB64" s="56"/>
      <c r="AC64" s="56"/>
      <c r="AD64" s="56"/>
      <c r="AE64" s="57">
        <v>359</v>
      </c>
      <c r="AF64" s="57">
        <v>40</v>
      </c>
      <c r="AG64" s="57">
        <v>42</v>
      </c>
      <c r="AH64" s="57"/>
      <c r="AI64" s="55">
        <v>17</v>
      </c>
      <c r="AJ64" s="55">
        <v>3</v>
      </c>
      <c r="AK64" s="55">
        <v>2</v>
      </c>
      <c r="AL64" s="55"/>
      <c r="AM64" s="55">
        <v>399</v>
      </c>
      <c r="AN64" s="55">
        <v>20</v>
      </c>
      <c r="AO64" s="58">
        <v>21.09</v>
      </c>
      <c r="AP64" s="58">
        <v>13.208</v>
      </c>
      <c r="AQ64" s="58">
        <v>21.085</v>
      </c>
      <c r="AR64" s="58">
        <v>5.48</v>
      </c>
      <c r="AS64" s="39"/>
    </row>
    <row r="65" spans="1:45" ht="12.75">
      <c r="A65" s="59" t="s">
        <v>23</v>
      </c>
      <c r="B65" s="60" t="s">
        <v>60</v>
      </c>
      <c r="C65" s="61" t="s">
        <v>23</v>
      </c>
      <c r="D65" s="62"/>
      <c r="E65" s="62"/>
      <c r="F65" s="62"/>
      <c r="G65" s="62">
        <v>50</v>
      </c>
      <c r="H65" s="62"/>
      <c r="I65" s="62"/>
      <c r="J65" s="62"/>
      <c r="K65" s="63"/>
      <c r="L65" s="62">
        <v>888</v>
      </c>
      <c r="M65" s="62"/>
      <c r="N65" s="62"/>
      <c r="O65" s="64"/>
      <c r="P65" s="65"/>
      <c r="Q65" s="64"/>
      <c r="R65" s="64"/>
      <c r="S65" s="64"/>
      <c r="T65" s="65" t="s">
        <v>60</v>
      </c>
      <c r="U65" s="65"/>
      <c r="V65" s="64">
        <v>888</v>
      </c>
      <c r="W65" s="64"/>
      <c r="X65" s="65"/>
      <c r="Y65" s="65">
        <v>50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132">
      <c r="A66" s="50">
        <v>22</v>
      </c>
      <c r="B66" s="51" t="s">
        <v>178</v>
      </c>
      <c r="C66" s="52">
        <v>0.02</v>
      </c>
      <c r="D66" s="53">
        <v>30725.25</v>
      </c>
      <c r="E66" s="53" t="s">
        <v>179</v>
      </c>
      <c r="F66" s="53" t="s">
        <v>180</v>
      </c>
      <c r="G66" s="53">
        <v>615</v>
      </c>
      <c r="H66" s="53" t="s">
        <v>181</v>
      </c>
      <c r="I66" s="53" t="s">
        <v>182</v>
      </c>
      <c r="J66" s="53" t="s">
        <v>183</v>
      </c>
      <c r="K66" s="54" t="s">
        <v>184</v>
      </c>
      <c r="L66" s="53">
        <v>5377</v>
      </c>
      <c r="M66" s="53" t="s">
        <v>185</v>
      </c>
      <c r="N66" s="53" t="s">
        <v>186</v>
      </c>
      <c r="O66" s="55">
        <f>21+4</f>
        <v>25</v>
      </c>
      <c r="P66" s="56" t="s">
        <v>59</v>
      </c>
      <c r="Q66" s="55">
        <f>380+72</f>
        <v>452</v>
      </c>
      <c r="R66" s="55">
        <v>615</v>
      </c>
      <c r="S66" s="55">
        <v>5377</v>
      </c>
      <c r="T66" s="56"/>
      <c r="U66" s="56"/>
      <c r="V66" s="55"/>
      <c r="W66" s="55"/>
      <c r="X66" s="56">
        <v>5937</v>
      </c>
      <c r="Y66" s="56"/>
      <c r="Z66" s="56"/>
      <c r="AA66" s="56"/>
      <c r="AB66" s="56"/>
      <c r="AC66" s="56"/>
      <c r="AD66" s="56"/>
      <c r="AE66" s="57">
        <v>380</v>
      </c>
      <c r="AF66" s="57">
        <v>194</v>
      </c>
      <c r="AG66" s="57">
        <v>72</v>
      </c>
      <c r="AH66" s="57">
        <v>4803</v>
      </c>
      <c r="AI66" s="55">
        <v>21</v>
      </c>
      <c r="AJ66" s="55">
        <v>33</v>
      </c>
      <c r="AK66" s="55">
        <v>4</v>
      </c>
      <c r="AL66" s="55">
        <v>561</v>
      </c>
      <c r="AM66" s="55">
        <v>5377</v>
      </c>
      <c r="AN66" s="55">
        <v>615</v>
      </c>
      <c r="AO66" s="58">
        <v>18.101</v>
      </c>
      <c r="AP66" s="58">
        <v>5.876</v>
      </c>
      <c r="AQ66" s="58">
        <v>18.003</v>
      </c>
      <c r="AR66" s="58">
        <v>8.561</v>
      </c>
      <c r="AS66" s="39"/>
    </row>
    <row r="67" spans="1:45" ht="12.75">
      <c r="A67" s="59" t="s">
        <v>23</v>
      </c>
      <c r="B67" s="60" t="s">
        <v>60</v>
      </c>
      <c r="C67" s="61" t="s">
        <v>23</v>
      </c>
      <c r="D67" s="62"/>
      <c r="E67" s="62"/>
      <c r="F67" s="62"/>
      <c r="G67" s="62">
        <v>655</v>
      </c>
      <c r="H67" s="62"/>
      <c r="I67" s="62"/>
      <c r="J67" s="62"/>
      <c r="K67" s="63"/>
      <c r="L67" s="62">
        <v>5937</v>
      </c>
      <c r="M67" s="62"/>
      <c r="N67" s="62"/>
      <c r="O67" s="64"/>
      <c r="P67" s="65"/>
      <c r="Q67" s="64"/>
      <c r="R67" s="64"/>
      <c r="S67" s="64"/>
      <c r="T67" s="65" t="s">
        <v>60</v>
      </c>
      <c r="U67" s="65"/>
      <c r="V67" s="64">
        <v>5937</v>
      </c>
      <c r="W67" s="64"/>
      <c r="X67" s="65"/>
      <c r="Y67" s="65">
        <v>655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08">
      <c r="A68" s="50">
        <v>23</v>
      </c>
      <c r="B68" s="51" t="s">
        <v>187</v>
      </c>
      <c r="C68" s="52">
        <v>-2</v>
      </c>
      <c r="D68" s="53">
        <v>250.68</v>
      </c>
      <c r="E68" s="53" t="s">
        <v>188</v>
      </c>
      <c r="F68" s="53"/>
      <c r="G68" s="53">
        <v>-501</v>
      </c>
      <c r="H68" s="53" t="s">
        <v>189</v>
      </c>
      <c r="I68" s="53"/>
      <c r="J68" s="53" t="s">
        <v>190</v>
      </c>
      <c r="K68" s="54"/>
      <c r="L68" s="53">
        <v>-4606</v>
      </c>
      <c r="M68" s="53" t="s">
        <v>191</v>
      </c>
      <c r="N68" s="53"/>
      <c r="O68" s="55">
        <f>0+0</f>
        <v>0</v>
      </c>
      <c r="P68" s="56" t="s">
        <v>116</v>
      </c>
      <c r="Q68" s="55">
        <f>0+0</f>
        <v>0</v>
      </c>
      <c r="R68" s="55">
        <v>-501</v>
      </c>
      <c r="S68" s="55">
        <v>-4606</v>
      </c>
      <c r="T68" s="56"/>
      <c r="U68" s="56"/>
      <c r="V68" s="55"/>
      <c r="W68" s="55"/>
      <c r="X68" s="56">
        <v>-4606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-4606</v>
      </c>
      <c r="AI68" s="55"/>
      <c r="AJ68" s="55"/>
      <c r="AK68" s="55"/>
      <c r="AL68" s="55">
        <v>-501</v>
      </c>
      <c r="AM68" s="55">
        <v>-4606</v>
      </c>
      <c r="AN68" s="55">
        <v>-501</v>
      </c>
      <c r="AO68" s="58" t="s">
        <v>23</v>
      </c>
      <c r="AP68" s="58" t="s">
        <v>23</v>
      </c>
      <c r="AQ68" s="58" t="s">
        <v>23</v>
      </c>
      <c r="AR68" s="58">
        <v>9.193</v>
      </c>
      <c r="AS68" s="39"/>
    </row>
    <row r="69" spans="1:45" ht="84">
      <c r="A69" s="50">
        <v>24</v>
      </c>
      <c r="B69" s="51" t="s">
        <v>192</v>
      </c>
      <c r="C69" s="52">
        <v>1</v>
      </c>
      <c r="D69" s="53">
        <v>1314.49</v>
      </c>
      <c r="E69" s="53" t="s">
        <v>193</v>
      </c>
      <c r="F69" s="53"/>
      <c r="G69" s="53">
        <v>1314</v>
      </c>
      <c r="H69" s="53" t="s">
        <v>194</v>
      </c>
      <c r="I69" s="53"/>
      <c r="J69" s="53" t="s">
        <v>195</v>
      </c>
      <c r="K69" s="54"/>
      <c r="L69" s="53">
        <v>7201</v>
      </c>
      <c r="M69" s="53" t="s">
        <v>196</v>
      </c>
      <c r="N69" s="53"/>
      <c r="O69" s="55">
        <f>0+0</f>
        <v>0</v>
      </c>
      <c r="P69" s="56" t="s">
        <v>116</v>
      </c>
      <c r="Q69" s="55">
        <f>0+0</f>
        <v>0</v>
      </c>
      <c r="R69" s="55">
        <v>1314</v>
      </c>
      <c r="S69" s="55">
        <v>7201</v>
      </c>
      <c r="T69" s="56"/>
      <c r="U69" s="56"/>
      <c r="V69" s="55"/>
      <c r="W69" s="55"/>
      <c r="X69" s="56">
        <v>7201</v>
      </c>
      <c r="Y69" s="56"/>
      <c r="Z69" s="56"/>
      <c r="AA69" s="56"/>
      <c r="AB69" s="56"/>
      <c r="AC69" s="56"/>
      <c r="AD69" s="56"/>
      <c r="AE69" s="57"/>
      <c r="AF69" s="57"/>
      <c r="AG69" s="57"/>
      <c r="AH69" s="57">
        <v>7201</v>
      </c>
      <c r="AI69" s="55"/>
      <c r="AJ69" s="55"/>
      <c r="AK69" s="55"/>
      <c r="AL69" s="55">
        <v>1314</v>
      </c>
      <c r="AM69" s="55">
        <v>7201</v>
      </c>
      <c r="AN69" s="55">
        <v>1314</v>
      </c>
      <c r="AO69" s="58" t="s">
        <v>23</v>
      </c>
      <c r="AP69" s="58" t="s">
        <v>23</v>
      </c>
      <c r="AQ69" s="58" t="s">
        <v>23</v>
      </c>
      <c r="AR69" s="58">
        <v>5.48</v>
      </c>
      <c r="AS69" s="39"/>
    </row>
    <row r="70" spans="1:45" ht="21" customHeight="1">
      <c r="A70" s="105" t="s">
        <v>197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39"/>
    </row>
    <row r="71" spans="1:45" ht="84">
      <c r="A71" s="50">
        <v>25</v>
      </c>
      <c r="B71" s="51" t="s">
        <v>198</v>
      </c>
      <c r="C71" s="52">
        <v>0.1</v>
      </c>
      <c r="D71" s="53">
        <v>18.95</v>
      </c>
      <c r="E71" s="53">
        <v>18.95</v>
      </c>
      <c r="F71" s="53"/>
      <c r="G71" s="53">
        <v>2</v>
      </c>
      <c r="H71" s="53">
        <v>2</v>
      </c>
      <c r="I71" s="53"/>
      <c r="J71" s="53" t="s">
        <v>101</v>
      </c>
      <c r="K71" s="54" t="s">
        <v>162</v>
      </c>
      <c r="L71" s="53">
        <v>42</v>
      </c>
      <c r="M71" s="53">
        <v>42</v>
      </c>
      <c r="N71" s="53"/>
      <c r="O71" s="55">
        <f>2+0</f>
        <v>2</v>
      </c>
      <c r="P71" s="56" t="s">
        <v>59</v>
      </c>
      <c r="Q71" s="55">
        <f>42+0</f>
        <v>42</v>
      </c>
      <c r="R71" s="55">
        <v>2</v>
      </c>
      <c r="S71" s="55">
        <v>42</v>
      </c>
      <c r="T71" s="56"/>
      <c r="U71" s="56"/>
      <c r="V71" s="55"/>
      <c r="W71" s="55"/>
      <c r="X71" s="56">
        <v>91</v>
      </c>
      <c r="Y71" s="56"/>
      <c r="Z71" s="56"/>
      <c r="AA71" s="56"/>
      <c r="AB71" s="56"/>
      <c r="AC71" s="56"/>
      <c r="AD71" s="56"/>
      <c r="AE71" s="57">
        <v>42</v>
      </c>
      <c r="AF71" s="57"/>
      <c r="AG71" s="57"/>
      <c r="AH71" s="57"/>
      <c r="AI71" s="55">
        <v>2</v>
      </c>
      <c r="AJ71" s="55"/>
      <c r="AK71" s="55"/>
      <c r="AL71" s="55"/>
      <c r="AM71" s="55">
        <v>42</v>
      </c>
      <c r="AN71" s="55">
        <v>2</v>
      </c>
      <c r="AO71" s="58">
        <v>21.09</v>
      </c>
      <c r="AP71" s="58">
        <v>7.18</v>
      </c>
      <c r="AQ71" s="58">
        <v>21.09</v>
      </c>
      <c r="AR71" s="58">
        <v>5.48</v>
      </c>
      <c r="AS71" s="39"/>
    </row>
    <row r="72" spans="1:45" ht="12.75">
      <c r="A72" s="59" t="s">
        <v>23</v>
      </c>
      <c r="B72" s="60" t="s">
        <v>60</v>
      </c>
      <c r="C72" s="61" t="s">
        <v>23</v>
      </c>
      <c r="D72" s="62"/>
      <c r="E72" s="62"/>
      <c r="F72" s="62"/>
      <c r="G72" s="62">
        <v>5</v>
      </c>
      <c r="H72" s="62"/>
      <c r="I72" s="62"/>
      <c r="J72" s="62"/>
      <c r="K72" s="63"/>
      <c r="L72" s="62">
        <v>91</v>
      </c>
      <c r="M72" s="62"/>
      <c r="N72" s="62"/>
      <c r="O72" s="64"/>
      <c r="P72" s="65"/>
      <c r="Q72" s="64"/>
      <c r="R72" s="64"/>
      <c r="S72" s="64"/>
      <c r="T72" s="65" t="s">
        <v>60</v>
      </c>
      <c r="U72" s="65"/>
      <c r="V72" s="64">
        <v>91</v>
      </c>
      <c r="W72" s="64"/>
      <c r="X72" s="65"/>
      <c r="Y72" s="65">
        <v>5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96">
      <c r="A73" s="50">
        <v>26</v>
      </c>
      <c r="B73" s="51" t="s">
        <v>199</v>
      </c>
      <c r="C73" s="52">
        <v>0.05</v>
      </c>
      <c r="D73" s="53">
        <v>391.78</v>
      </c>
      <c r="E73" s="53">
        <v>137.41</v>
      </c>
      <c r="F73" s="53" t="s">
        <v>200</v>
      </c>
      <c r="G73" s="53">
        <v>20</v>
      </c>
      <c r="H73" s="53">
        <v>7</v>
      </c>
      <c r="I73" s="53" t="s">
        <v>201</v>
      </c>
      <c r="J73" s="53" t="s">
        <v>101</v>
      </c>
      <c r="K73" s="54" t="s">
        <v>202</v>
      </c>
      <c r="L73" s="53">
        <v>236</v>
      </c>
      <c r="M73" s="53">
        <v>148</v>
      </c>
      <c r="N73" s="53" t="s">
        <v>203</v>
      </c>
      <c r="O73" s="55">
        <f>7+2</f>
        <v>9</v>
      </c>
      <c r="P73" s="56" t="s">
        <v>59</v>
      </c>
      <c r="Q73" s="55">
        <f>148+42</f>
        <v>190</v>
      </c>
      <c r="R73" s="55">
        <v>20</v>
      </c>
      <c r="S73" s="55">
        <v>236</v>
      </c>
      <c r="T73" s="56"/>
      <c r="U73" s="56"/>
      <c r="V73" s="55"/>
      <c r="W73" s="55"/>
      <c r="X73" s="56">
        <v>468</v>
      </c>
      <c r="Y73" s="56"/>
      <c r="Z73" s="56"/>
      <c r="AA73" s="56"/>
      <c r="AB73" s="56"/>
      <c r="AC73" s="56"/>
      <c r="AD73" s="56"/>
      <c r="AE73" s="57">
        <v>148</v>
      </c>
      <c r="AF73" s="57">
        <v>88</v>
      </c>
      <c r="AG73" s="57">
        <v>42</v>
      </c>
      <c r="AH73" s="57"/>
      <c r="AI73" s="55">
        <v>7</v>
      </c>
      <c r="AJ73" s="55">
        <v>13</v>
      </c>
      <c r="AK73" s="55">
        <v>2</v>
      </c>
      <c r="AL73" s="55"/>
      <c r="AM73" s="55">
        <v>236</v>
      </c>
      <c r="AN73" s="55">
        <v>20</v>
      </c>
      <c r="AO73" s="58">
        <v>21.09</v>
      </c>
      <c r="AP73" s="58">
        <v>6.748</v>
      </c>
      <c r="AQ73" s="58">
        <v>21.098</v>
      </c>
      <c r="AR73" s="58">
        <v>5.48</v>
      </c>
      <c r="AS73" s="39"/>
    </row>
    <row r="74" spans="1:45" ht="12.75">
      <c r="A74" s="59" t="s">
        <v>23</v>
      </c>
      <c r="B74" s="60" t="s">
        <v>60</v>
      </c>
      <c r="C74" s="61" t="s">
        <v>23</v>
      </c>
      <c r="D74" s="62"/>
      <c r="E74" s="62"/>
      <c r="F74" s="62"/>
      <c r="G74" s="62">
        <v>34</v>
      </c>
      <c r="H74" s="62"/>
      <c r="I74" s="62"/>
      <c r="J74" s="62"/>
      <c r="K74" s="63"/>
      <c r="L74" s="62">
        <v>468</v>
      </c>
      <c r="M74" s="62"/>
      <c r="N74" s="62"/>
      <c r="O74" s="64"/>
      <c r="P74" s="65"/>
      <c r="Q74" s="64"/>
      <c r="R74" s="64"/>
      <c r="S74" s="64"/>
      <c r="T74" s="65" t="s">
        <v>60</v>
      </c>
      <c r="U74" s="65"/>
      <c r="V74" s="64">
        <v>468</v>
      </c>
      <c r="W74" s="64"/>
      <c r="X74" s="65"/>
      <c r="Y74" s="65">
        <v>34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84">
      <c r="A75" s="50">
        <v>27</v>
      </c>
      <c r="B75" s="51" t="s">
        <v>204</v>
      </c>
      <c r="C75" s="52">
        <v>0.005</v>
      </c>
      <c r="D75" s="53">
        <v>5702.38</v>
      </c>
      <c r="E75" s="53" t="s">
        <v>205</v>
      </c>
      <c r="F75" s="53" t="s">
        <v>206</v>
      </c>
      <c r="G75" s="53">
        <v>29</v>
      </c>
      <c r="H75" s="53" t="s">
        <v>207</v>
      </c>
      <c r="I75" s="53"/>
      <c r="J75" s="53" t="s">
        <v>208</v>
      </c>
      <c r="K75" s="54" t="s">
        <v>209</v>
      </c>
      <c r="L75" s="53">
        <v>146</v>
      </c>
      <c r="M75" s="53" t="s">
        <v>210</v>
      </c>
      <c r="N75" s="53"/>
      <c r="O75" s="55">
        <f>3+0</f>
        <v>3</v>
      </c>
      <c r="P75" s="56" t="s">
        <v>59</v>
      </c>
      <c r="Q75" s="55">
        <f>63+0</f>
        <v>63</v>
      </c>
      <c r="R75" s="55">
        <v>29</v>
      </c>
      <c r="S75" s="55">
        <v>146</v>
      </c>
      <c r="T75" s="56"/>
      <c r="U75" s="56"/>
      <c r="V75" s="55"/>
      <c r="W75" s="55"/>
      <c r="X75" s="56">
        <v>209</v>
      </c>
      <c r="Y75" s="56"/>
      <c r="Z75" s="56"/>
      <c r="AA75" s="56"/>
      <c r="AB75" s="56"/>
      <c r="AC75" s="56"/>
      <c r="AD75" s="56"/>
      <c r="AE75" s="57">
        <v>63</v>
      </c>
      <c r="AF75" s="57"/>
      <c r="AG75" s="57"/>
      <c r="AH75" s="57">
        <v>83</v>
      </c>
      <c r="AI75" s="55">
        <v>3</v>
      </c>
      <c r="AJ75" s="55"/>
      <c r="AK75" s="55"/>
      <c r="AL75" s="55">
        <v>26</v>
      </c>
      <c r="AM75" s="55">
        <v>146</v>
      </c>
      <c r="AN75" s="55">
        <v>29</v>
      </c>
      <c r="AO75" s="58">
        <v>21.09</v>
      </c>
      <c r="AP75" s="58">
        <v>14.79</v>
      </c>
      <c r="AQ75" s="58">
        <v>21.088</v>
      </c>
      <c r="AR75" s="58">
        <v>3.191</v>
      </c>
      <c r="AS75" s="39"/>
    </row>
    <row r="76" spans="1:45" ht="12.75">
      <c r="A76" s="59" t="s">
        <v>23</v>
      </c>
      <c r="B76" s="60" t="s">
        <v>60</v>
      </c>
      <c r="C76" s="61" t="s">
        <v>23</v>
      </c>
      <c r="D76" s="62"/>
      <c r="E76" s="62"/>
      <c r="F76" s="62"/>
      <c r="G76" s="62">
        <v>33</v>
      </c>
      <c r="H76" s="62"/>
      <c r="I76" s="62"/>
      <c r="J76" s="62"/>
      <c r="K76" s="63"/>
      <c r="L76" s="62">
        <v>209</v>
      </c>
      <c r="M76" s="62"/>
      <c r="N76" s="62"/>
      <c r="O76" s="64"/>
      <c r="P76" s="65"/>
      <c r="Q76" s="64"/>
      <c r="R76" s="64"/>
      <c r="S76" s="64"/>
      <c r="T76" s="65" t="s">
        <v>60</v>
      </c>
      <c r="U76" s="65"/>
      <c r="V76" s="64">
        <v>209</v>
      </c>
      <c r="W76" s="64"/>
      <c r="X76" s="65"/>
      <c r="Y76" s="65">
        <v>33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108">
      <c r="A77" s="50">
        <v>28</v>
      </c>
      <c r="B77" s="51" t="s">
        <v>211</v>
      </c>
      <c r="C77" s="52">
        <v>0.1</v>
      </c>
      <c r="D77" s="53">
        <v>166.9</v>
      </c>
      <c r="E77" s="53" t="s">
        <v>212</v>
      </c>
      <c r="F77" s="53" t="s">
        <v>213</v>
      </c>
      <c r="G77" s="53">
        <v>17</v>
      </c>
      <c r="H77" s="53" t="s">
        <v>214</v>
      </c>
      <c r="I77" s="53"/>
      <c r="J77" s="53" t="s">
        <v>215</v>
      </c>
      <c r="K77" s="54" t="s">
        <v>216</v>
      </c>
      <c r="L77" s="53">
        <v>273</v>
      </c>
      <c r="M77" s="53" t="s">
        <v>217</v>
      </c>
      <c r="N77" s="53"/>
      <c r="O77" s="55">
        <f>12+0</f>
        <v>12</v>
      </c>
      <c r="P77" s="56" t="s">
        <v>59</v>
      </c>
      <c r="Q77" s="55">
        <f>253+0</f>
        <v>253</v>
      </c>
      <c r="R77" s="55">
        <v>17</v>
      </c>
      <c r="S77" s="55">
        <v>273</v>
      </c>
      <c r="T77" s="56"/>
      <c r="U77" s="56"/>
      <c r="V77" s="55"/>
      <c r="W77" s="55"/>
      <c r="X77" s="56">
        <v>584</v>
      </c>
      <c r="Y77" s="56"/>
      <c r="Z77" s="56"/>
      <c r="AA77" s="56"/>
      <c r="AB77" s="56"/>
      <c r="AC77" s="56"/>
      <c r="AD77" s="56"/>
      <c r="AE77" s="57">
        <v>253</v>
      </c>
      <c r="AF77" s="57"/>
      <c r="AG77" s="57"/>
      <c r="AH77" s="57">
        <v>20</v>
      </c>
      <c r="AI77" s="55">
        <v>12</v>
      </c>
      <c r="AJ77" s="55"/>
      <c r="AK77" s="55"/>
      <c r="AL77" s="55">
        <v>5</v>
      </c>
      <c r="AM77" s="55">
        <v>273</v>
      </c>
      <c r="AN77" s="55">
        <v>17</v>
      </c>
      <c r="AO77" s="58">
        <v>21.09</v>
      </c>
      <c r="AP77" s="58">
        <v>7.726</v>
      </c>
      <c r="AQ77" s="58">
        <v>20.593</v>
      </c>
      <c r="AR77" s="58">
        <v>3.949</v>
      </c>
      <c r="AS77" s="39"/>
    </row>
    <row r="78" spans="1:45" ht="12.75">
      <c r="A78" s="59" t="s">
        <v>23</v>
      </c>
      <c r="B78" s="60" t="s">
        <v>60</v>
      </c>
      <c r="C78" s="61" t="s">
        <v>23</v>
      </c>
      <c r="D78" s="62"/>
      <c r="E78" s="62"/>
      <c r="F78" s="62"/>
      <c r="G78" s="62">
        <v>36</v>
      </c>
      <c r="H78" s="62"/>
      <c r="I78" s="62"/>
      <c r="J78" s="62"/>
      <c r="K78" s="63"/>
      <c r="L78" s="62">
        <v>584</v>
      </c>
      <c r="M78" s="62"/>
      <c r="N78" s="62"/>
      <c r="O78" s="64"/>
      <c r="P78" s="65"/>
      <c r="Q78" s="64"/>
      <c r="R78" s="64"/>
      <c r="S78" s="64"/>
      <c r="T78" s="65" t="s">
        <v>60</v>
      </c>
      <c r="U78" s="65"/>
      <c r="V78" s="64">
        <v>584</v>
      </c>
      <c r="W78" s="64"/>
      <c r="X78" s="65"/>
      <c r="Y78" s="65">
        <v>36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120">
      <c r="A79" s="50">
        <v>29</v>
      </c>
      <c r="B79" s="51" t="s">
        <v>218</v>
      </c>
      <c r="C79" s="52">
        <v>0.015</v>
      </c>
      <c r="D79" s="53">
        <v>8880.63</v>
      </c>
      <c r="E79" s="53" t="s">
        <v>219</v>
      </c>
      <c r="F79" s="53"/>
      <c r="G79" s="53">
        <v>133</v>
      </c>
      <c r="H79" s="53" t="s">
        <v>220</v>
      </c>
      <c r="I79" s="53"/>
      <c r="J79" s="53" t="s">
        <v>221</v>
      </c>
      <c r="K79" s="54"/>
      <c r="L79" s="53">
        <v>687</v>
      </c>
      <c r="M79" s="53" t="s">
        <v>222</v>
      </c>
      <c r="N79" s="53"/>
      <c r="O79" s="55">
        <f>0+0</f>
        <v>0</v>
      </c>
      <c r="P79" s="56" t="s">
        <v>116</v>
      </c>
      <c r="Q79" s="55">
        <f>0+0</f>
        <v>0</v>
      </c>
      <c r="R79" s="55">
        <v>133</v>
      </c>
      <c r="S79" s="55">
        <v>687</v>
      </c>
      <c r="T79" s="56"/>
      <c r="U79" s="56"/>
      <c r="V79" s="55"/>
      <c r="W79" s="55"/>
      <c r="X79" s="56">
        <v>687</v>
      </c>
      <c r="Y79" s="56"/>
      <c r="Z79" s="56"/>
      <c r="AA79" s="56"/>
      <c r="AB79" s="56"/>
      <c r="AC79" s="56"/>
      <c r="AD79" s="56"/>
      <c r="AE79" s="57"/>
      <c r="AF79" s="57"/>
      <c r="AG79" s="57"/>
      <c r="AH79" s="57">
        <v>687</v>
      </c>
      <c r="AI79" s="55"/>
      <c r="AJ79" s="55"/>
      <c r="AK79" s="55"/>
      <c r="AL79" s="55">
        <v>133</v>
      </c>
      <c r="AM79" s="55">
        <v>687</v>
      </c>
      <c r="AN79" s="55">
        <v>133</v>
      </c>
      <c r="AO79" s="58" t="s">
        <v>23</v>
      </c>
      <c r="AP79" s="58" t="s">
        <v>23</v>
      </c>
      <c r="AQ79" s="58" t="s">
        <v>23</v>
      </c>
      <c r="AR79" s="58">
        <v>5.168</v>
      </c>
      <c r="AS79" s="39"/>
    </row>
    <row r="80" spans="1:45" ht="96">
      <c r="A80" s="50">
        <v>30</v>
      </c>
      <c r="B80" s="51" t="s">
        <v>223</v>
      </c>
      <c r="C80" s="52">
        <v>0.02</v>
      </c>
      <c r="D80" s="53">
        <v>1030.47</v>
      </c>
      <c r="E80" s="53">
        <v>318.14</v>
      </c>
      <c r="F80" s="53" t="s">
        <v>224</v>
      </c>
      <c r="G80" s="53">
        <v>21</v>
      </c>
      <c r="H80" s="53">
        <v>6</v>
      </c>
      <c r="I80" s="53" t="s">
        <v>225</v>
      </c>
      <c r="J80" s="53" t="s">
        <v>101</v>
      </c>
      <c r="K80" s="54" t="s">
        <v>202</v>
      </c>
      <c r="L80" s="53">
        <v>228</v>
      </c>
      <c r="M80" s="53">
        <v>127</v>
      </c>
      <c r="N80" s="53" t="s">
        <v>226</v>
      </c>
      <c r="O80" s="55">
        <f>6+2</f>
        <v>8</v>
      </c>
      <c r="P80" s="56" t="s">
        <v>59</v>
      </c>
      <c r="Q80" s="55">
        <f>127+42</f>
        <v>169</v>
      </c>
      <c r="R80" s="55">
        <v>21</v>
      </c>
      <c r="S80" s="55">
        <v>228</v>
      </c>
      <c r="T80" s="56"/>
      <c r="U80" s="56"/>
      <c r="V80" s="55"/>
      <c r="W80" s="55"/>
      <c r="X80" s="56">
        <v>435</v>
      </c>
      <c r="Y80" s="56"/>
      <c r="Z80" s="56"/>
      <c r="AA80" s="56"/>
      <c r="AB80" s="56"/>
      <c r="AC80" s="56"/>
      <c r="AD80" s="56"/>
      <c r="AE80" s="57">
        <v>127</v>
      </c>
      <c r="AF80" s="57">
        <v>101</v>
      </c>
      <c r="AG80" s="57">
        <v>42</v>
      </c>
      <c r="AH80" s="57"/>
      <c r="AI80" s="55">
        <v>6</v>
      </c>
      <c r="AJ80" s="55">
        <v>15</v>
      </c>
      <c r="AK80" s="55">
        <v>2</v>
      </c>
      <c r="AL80" s="55"/>
      <c r="AM80" s="55">
        <v>228</v>
      </c>
      <c r="AN80" s="55">
        <v>21</v>
      </c>
      <c r="AO80" s="58">
        <v>21.09</v>
      </c>
      <c r="AP80" s="58">
        <v>6.748</v>
      </c>
      <c r="AQ80" s="58">
        <v>21.098</v>
      </c>
      <c r="AR80" s="58">
        <v>5.48</v>
      </c>
      <c r="AS80" s="39"/>
    </row>
    <row r="81" spans="1:45" ht="12.75">
      <c r="A81" s="59" t="s">
        <v>23</v>
      </c>
      <c r="B81" s="60" t="s">
        <v>60</v>
      </c>
      <c r="C81" s="61" t="s">
        <v>23</v>
      </c>
      <c r="D81" s="62"/>
      <c r="E81" s="62"/>
      <c r="F81" s="62"/>
      <c r="G81" s="62">
        <v>34</v>
      </c>
      <c r="H81" s="62"/>
      <c r="I81" s="62"/>
      <c r="J81" s="62"/>
      <c r="K81" s="63"/>
      <c r="L81" s="62">
        <v>435</v>
      </c>
      <c r="M81" s="62"/>
      <c r="N81" s="62"/>
      <c r="O81" s="64"/>
      <c r="P81" s="65"/>
      <c r="Q81" s="64"/>
      <c r="R81" s="64"/>
      <c r="S81" s="64"/>
      <c r="T81" s="65" t="s">
        <v>60</v>
      </c>
      <c r="U81" s="65"/>
      <c r="V81" s="64">
        <v>435</v>
      </c>
      <c r="W81" s="64"/>
      <c r="X81" s="65"/>
      <c r="Y81" s="65">
        <v>34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84">
      <c r="A82" s="50">
        <v>31</v>
      </c>
      <c r="B82" s="51" t="s">
        <v>227</v>
      </c>
      <c r="C82" s="52">
        <v>0.02</v>
      </c>
      <c r="D82" s="53">
        <v>601.95</v>
      </c>
      <c r="E82" s="53" t="s">
        <v>228</v>
      </c>
      <c r="F82" s="53"/>
      <c r="G82" s="53">
        <v>12</v>
      </c>
      <c r="H82" s="53" t="s">
        <v>229</v>
      </c>
      <c r="I82" s="53"/>
      <c r="J82" s="53" t="s">
        <v>230</v>
      </c>
      <c r="K82" s="54" t="s">
        <v>162</v>
      </c>
      <c r="L82" s="53">
        <v>127</v>
      </c>
      <c r="M82" s="53" t="s">
        <v>231</v>
      </c>
      <c r="N82" s="53"/>
      <c r="O82" s="55">
        <f>4+0</f>
        <v>4</v>
      </c>
      <c r="P82" s="56" t="s">
        <v>59</v>
      </c>
      <c r="Q82" s="55">
        <f>84+0</f>
        <v>84</v>
      </c>
      <c r="R82" s="55">
        <v>12</v>
      </c>
      <c r="S82" s="55">
        <v>127</v>
      </c>
      <c r="T82" s="56"/>
      <c r="U82" s="56"/>
      <c r="V82" s="55"/>
      <c r="W82" s="55"/>
      <c r="X82" s="56">
        <v>223</v>
      </c>
      <c r="Y82" s="56"/>
      <c r="Z82" s="56"/>
      <c r="AA82" s="56"/>
      <c r="AB82" s="56"/>
      <c r="AC82" s="56"/>
      <c r="AD82" s="56"/>
      <c r="AE82" s="57">
        <v>84</v>
      </c>
      <c r="AF82" s="57"/>
      <c r="AG82" s="57"/>
      <c r="AH82" s="57">
        <v>43</v>
      </c>
      <c r="AI82" s="55">
        <v>4</v>
      </c>
      <c r="AJ82" s="55"/>
      <c r="AK82" s="55"/>
      <c r="AL82" s="55">
        <v>8</v>
      </c>
      <c r="AM82" s="55">
        <v>127</v>
      </c>
      <c r="AN82" s="55">
        <v>12</v>
      </c>
      <c r="AO82" s="58">
        <v>21.09</v>
      </c>
      <c r="AP82" s="58">
        <v>7.18</v>
      </c>
      <c r="AQ82" s="58">
        <v>21.09</v>
      </c>
      <c r="AR82" s="58">
        <v>5.342</v>
      </c>
      <c r="AS82" s="39"/>
    </row>
    <row r="83" spans="1:45" ht="12.75">
      <c r="A83" s="59" t="s">
        <v>23</v>
      </c>
      <c r="B83" s="60" t="s">
        <v>60</v>
      </c>
      <c r="C83" s="61" t="s">
        <v>23</v>
      </c>
      <c r="D83" s="62"/>
      <c r="E83" s="62"/>
      <c r="F83" s="62"/>
      <c r="G83" s="62">
        <v>18</v>
      </c>
      <c r="H83" s="62"/>
      <c r="I83" s="62"/>
      <c r="J83" s="62"/>
      <c r="K83" s="63"/>
      <c r="L83" s="62">
        <v>223</v>
      </c>
      <c r="M83" s="62"/>
      <c r="N83" s="62"/>
      <c r="O83" s="64"/>
      <c r="P83" s="65"/>
      <c r="Q83" s="64"/>
      <c r="R83" s="64"/>
      <c r="S83" s="64"/>
      <c r="T83" s="65" t="s">
        <v>60</v>
      </c>
      <c r="U83" s="65"/>
      <c r="V83" s="64">
        <v>223</v>
      </c>
      <c r="W83" s="64"/>
      <c r="X83" s="65"/>
      <c r="Y83" s="65">
        <v>18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96">
      <c r="A84" s="50">
        <v>32</v>
      </c>
      <c r="B84" s="51" t="s">
        <v>232</v>
      </c>
      <c r="C84" s="52">
        <v>-2</v>
      </c>
      <c r="D84" s="53">
        <v>3.93</v>
      </c>
      <c r="E84" s="53" t="s">
        <v>233</v>
      </c>
      <c r="F84" s="53"/>
      <c r="G84" s="53">
        <v>-8</v>
      </c>
      <c r="H84" s="53" t="s">
        <v>234</v>
      </c>
      <c r="I84" s="53"/>
      <c r="J84" s="53" t="s">
        <v>235</v>
      </c>
      <c r="K84" s="54"/>
      <c r="L84" s="53">
        <v>-43</v>
      </c>
      <c r="M84" s="53" t="s">
        <v>236</v>
      </c>
      <c r="N84" s="53"/>
      <c r="O84" s="55">
        <f>0+0</f>
        <v>0</v>
      </c>
      <c r="P84" s="56" t="s">
        <v>116</v>
      </c>
      <c r="Q84" s="55">
        <f>0+0</f>
        <v>0</v>
      </c>
      <c r="R84" s="55">
        <v>-8</v>
      </c>
      <c r="S84" s="55">
        <v>-43</v>
      </c>
      <c r="T84" s="56"/>
      <c r="U84" s="56"/>
      <c r="V84" s="55"/>
      <c r="W84" s="55"/>
      <c r="X84" s="56">
        <v>-43</v>
      </c>
      <c r="Y84" s="56"/>
      <c r="Z84" s="56"/>
      <c r="AA84" s="56"/>
      <c r="AB84" s="56"/>
      <c r="AC84" s="56"/>
      <c r="AD84" s="56"/>
      <c r="AE84" s="57"/>
      <c r="AF84" s="57"/>
      <c r="AG84" s="57"/>
      <c r="AH84" s="57">
        <v>-43</v>
      </c>
      <c r="AI84" s="55"/>
      <c r="AJ84" s="55"/>
      <c r="AK84" s="55"/>
      <c r="AL84" s="55">
        <v>-8</v>
      </c>
      <c r="AM84" s="55">
        <v>-43</v>
      </c>
      <c r="AN84" s="55">
        <v>-8</v>
      </c>
      <c r="AO84" s="58" t="s">
        <v>23</v>
      </c>
      <c r="AP84" s="58" t="s">
        <v>23</v>
      </c>
      <c r="AQ84" s="58" t="s">
        <v>23</v>
      </c>
      <c r="AR84" s="58">
        <v>5.342</v>
      </c>
      <c r="AS84" s="39"/>
    </row>
    <row r="85" spans="1:45" ht="84">
      <c r="A85" s="50">
        <v>33</v>
      </c>
      <c r="B85" s="51" t="s">
        <v>237</v>
      </c>
      <c r="C85" s="52">
        <v>2</v>
      </c>
      <c r="D85" s="53">
        <v>11.91</v>
      </c>
      <c r="E85" s="53" t="s">
        <v>238</v>
      </c>
      <c r="F85" s="53"/>
      <c r="G85" s="53">
        <v>24</v>
      </c>
      <c r="H85" s="53" t="s">
        <v>239</v>
      </c>
      <c r="I85" s="53"/>
      <c r="J85" s="53" t="s">
        <v>195</v>
      </c>
      <c r="K85" s="54"/>
      <c r="L85" s="53">
        <v>132</v>
      </c>
      <c r="M85" s="53" t="s">
        <v>240</v>
      </c>
      <c r="N85" s="53"/>
      <c r="O85" s="55">
        <f>0+0</f>
        <v>0</v>
      </c>
      <c r="P85" s="56" t="s">
        <v>116</v>
      </c>
      <c r="Q85" s="55">
        <f>0+0</f>
        <v>0</v>
      </c>
      <c r="R85" s="55">
        <v>24</v>
      </c>
      <c r="S85" s="55">
        <v>132</v>
      </c>
      <c r="T85" s="56"/>
      <c r="U85" s="56"/>
      <c r="V85" s="55"/>
      <c r="W85" s="55"/>
      <c r="X85" s="56">
        <v>132</v>
      </c>
      <c r="Y85" s="56"/>
      <c r="Z85" s="56"/>
      <c r="AA85" s="56"/>
      <c r="AB85" s="56"/>
      <c r="AC85" s="56"/>
      <c r="AD85" s="56"/>
      <c r="AE85" s="57"/>
      <c r="AF85" s="57"/>
      <c r="AG85" s="57"/>
      <c r="AH85" s="57">
        <v>132</v>
      </c>
      <c r="AI85" s="55"/>
      <c r="AJ85" s="55"/>
      <c r="AK85" s="55"/>
      <c r="AL85" s="55">
        <v>24</v>
      </c>
      <c r="AM85" s="55">
        <v>132</v>
      </c>
      <c r="AN85" s="55">
        <v>24</v>
      </c>
      <c r="AO85" s="58" t="s">
        <v>23</v>
      </c>
      <c r="AP85" s="58" t="s">
        <v>23</v>
      </c>
      <c r="AQ85" s="58" t="s">
        <v>23</v>
      </c>
      <c r="AR85" s="58">
        <v>5.48</v>
      </c>
      <c r="AS85" s="39"/>
    </row>
    <row r="86" spans="1:45" ht="84">
      <c r="A86" s="50">
        <v>34</v>
      </c>
      <c r="B86" s="51" t="s">
        <v>241</v>
      </c>
      <c r="C86" s="52">
        <v>0.01</v>
      </c>
      <c r="D86" s="53">
        <v>1312.55</v>
      </c>
      <c r="E86" s="53" t="s">
        <v>242</v>
      </c>
      <c r="F86" s="53"/>
      <c r="G86" s="53">
        <v>13</v>
      </c>
      <c r="H86" s="53" t="s">
        <v>243</v>
      </c>
      <c r="I86" s="53"/>
      <c r="J86" s="53" t="s">
        <v>244</v>
      </c>
      <c r="K86" s="54" t="s">
        <v>162</v>
      </c>
      <c r="L86" s="53">
        <v>80</v>
      </c>
      <c r="M86" s="53" t="s">
        <v>245</v>
      </c>
      <c r="N86" s="53"/>
      <c r="O86" s="55">
        <f>2+0</f>
        <v>2</v>
      </c>
      <c r="P86" s="56" t="s">
        <v>59</v>
      </c>
      <c r="Q86" s="55">
        <f>42+0</f>
        <v>42</v>
      </c>
      <c r="R86" s="55">
        <v>13</v>
      </c>
      <c r="S86" s="55">
        <v>80</v>
      </c>
      <c r="T86" s="56"/>
      <c r="U86" s="56"/>
      <c r="V86" s="55"/>
      <c r="W86" s="55"/>
      <c r="X86" s="56">
        <v>129</v>
      </c>
      <c r="Y86" s="56"/>
      <c r="Z86" s="56"/>
      <c r="AA86" s="56"/>
      <c r="AB86" s="56"/>
      <c r="AC86" s="56"/>
      <c r="AD86" s="56"/>
      <c r="AE86" s="57">
        <v>42</v>
      </c>
      <c r="AF86" s="57"/>
      <c r="AG86" s="57"/>
      <c r="AH86" s="57">
        <v>38</v>
      </c>
      <c r="AI86" s="55">
        <v>2</v>
      </c>
      <c r="AJ86" s="55"/>
      <c r="AK86" s="55"/>
      <c r="AL86" s="55">
        <v>11</v>
      </c>
      <c r="AM86" s="55">
        <v>80</v>
      </c>
      <c r="AN86" s="55">
        <v>13</v>
      </c>
      <c r="AO86" s="58">
        <v>21.09</v>
      </c>
      <c r="AP86" s="58">
        <v>7.18</v>
      </c>
      <c r="AQ86" s="58">
        <v>21.09</v>
      </c>
      <c r="AR86" s="58">
        <v>3.495</v>
      </c>
      <c r="AS86" s="39"/>
    </row>
    <row r="87" spans="1:45" ht="12.75">
      <c r="A87" s="59" t="s">
        <v>23</v>
      </c>
      <c r="B87" s="60" t="s">
        <v>60</v>
      </c>
      <c r="C87" s="61" t="s">
        <v>23</v>
      </c>
      <c r="D87" s="62"/>
      <c r="E87" s="62"/>
      <c r="F87" s="62"/>
      <c r="G87" s="62">
        <v>16</v>
      </c>
      <c r="H87" s="62"/>
      <c r="I87" s="62"/>
      <c r="J87" s="62"/>
      <c r="K87" s="63"/>
      <c r="L87" s="62">
        <v>129</v>
      </c>
      <c r="M87" s="62"/>
      <c r="N87" s="62"/>
      <c r="O87" s="64"/>
      <c r="P87" s="65"/>
      <c r="Q87" s="64"/>
      <c r="R87" s="64"/>
      <c r="S87" s="64"/>
      <c r="T87" s="65" t="s">
        <v>60</v>
      </c>
      <c r="U87" s="65"/>
      <c r="V87" s="64">
        <v>129</v>
      </c>
      <c r="W87" s="64"/>
      <c r="X87" s="65"/>
      <c r="Y87" s="65">
        <v>16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96">
      <c r="A88" s="50">
        <v>35</v>
      </c>
      <c r="B88" s="51" t="s">
        <v>246</v>
      </c>
      <c r="C88" s="52">
        <v>-1</v>
      </c>
      <c r="D88" s="53">
        <v>11.03</v>
      </c>
      <c r="E88" s="53" t="s">
        <v>247</v>
      </c>
      <c r="F88" s="53"/>
      <c r="G88" s="53">
        <v>-11</v>
      </c>
      <c r="H88" s="53" t="s">
        <v>248</v>
      </c>
      <c r="I88" s="53"/>
      <c r="J88" s="53" t="s">
        <v>249</v>
      </c>
      <c r="K88" s="54"/>
      <c r="L88" s="53">
        <v>-38</v>
      </c>
      <c r="M88" s="53" t="s">
        <v>250</v>
      </c>
      <c r="N88" s="53"/>
      <c r="O88" s="55">
        <f>0+0</f>
        <v>0</v>
      </c>
      <c r="P88" s="56" t="s">
        <v>116</v>
      </c>
      <c r="Q88" s="55">
        <f>0+0</f>
        <v>0</v>
      </c>
      <c r="R88" s="55">
        <v>-11</v>
      </c>
      <c r="S88" s="55">
        <v>-38</v>
      </c>
      <c r="T88" s="56"/>
      <c r="U88" s="56"/>
      <c r="V88" s="55"/>
      <c r="W88" s="55"/>
      <c r="X88" s="56">
        <v>-38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-38</v>
      </c>
      <c r="AI88" s="55"/>
      <c r="AJ88" s="55"/>
      <c r="AK88" s="55"/>
      <c r="AL88" s="55">
        <v>-11</v>
      </c>
      <c r="AM88" s="55">
        <v>-38</v>
      </c>
      <c r="AN88" s="55">
        <v>-11</v>
      </c>
      <c r="AO88" s="58" t="s">
        <v>23</v>
      </c>
      <c r="AP88" s="58" t="s">
        <v>23</v>
      </c>
      <c r="AQ88" s="58" t="s">
        <v>23</v>
      </c>
      <c r="AR88" s="58">
        <v>3.495</v>
      </c>
      <c r="AS88" s="39"/>
    </row>
    <row r="89" spans="1:45" ht="96">
      <c r="A89" s="50">
        <v>36</v>
      </c>
      <c r="B89" s="51" t="s">
        <v>251</v>
      </c>
      <c r="C89" s="52">
        <v>1</v>
      </c>
      <c r="D89" s="53">
        <v>8.66</v>
      </c>
      <c r="E89" s="53" t="s">
        <v>252</v>
      </c>
      <c r="F89" s="53"/>
      <c r="G89" s="53">
        <v>9</v>
      </c>
      <c r="H89" s="53" t="s">
        <v>253</v>
      </c>
      <c r="I89" s="53"/>
      <c r="J89" s="53" t="s">
        <v>195</v>
      </c>
      <c r="K89" s="54"/>
      <c r="L89" s="53">
        <v>49</v>
      </c>
      <c r="M89" s="53" t="s">
        <v>254</v>
      </c>
      <c r="N89" s="53"/>
      <c r="O89" s="55">
        <f>0+0</f>
        <v>0</v>
      </c>
      <c r="P89" s="56" t="s">
        <v>116</v>
      </c>
      <c r="Q89" s="55">
        <f>0+0</f>
        <v>0</v>
      </c>
      <c r="R89" s="55">
        <v>9</v>
      </c>
      <c r="S89" s="55">
        <v>49</v>
      </c>
      <c r="T89" s="56"/>
      <c r="U89" s="56"/>
      <c r="V89" s="55"/>
      <c r="W89" s="55"/>
      <c r="X89" s="56">
        <v>49</v>
      </c>
      <c r="Y89" s="56"/>
      <c r="Z89" s="56"/>
      <c r="AA89" s="56"/>
      <c r="AB89" s="56"/>
      <c r="AC89" s="56"/>
      <c r="AD89" s="56"/>
      <c r="AE89" s="57"/>
      <c r="AF89" s="57"/>
      <c r="AG89" s="57"/>
      <c r="AH89" s="57">
        <v>49</v>
      </c>
      <c r="AI89" s="55"/>
      <c r="AJ89" s="55"/>
      <c r="AK89" s="55"/>
      <c r="AL89" s="55">
        <v>9</v>
      </c>
      <c r="AM89" s="55">
        <v>49</v>
      </c>
      <c r="AN89" s="55">
        <v>9</v>
      </c>
      <c r="AO89" s="58" t="s">
        <v>23</v>
      </c>
      <c r="AP89" s="58" t="s">
        <v>23</v>
      </c>
      <c r="AQ89" s="58" t="s">
        <v>23</v>
      </c>
      <c r="AR89" s="58">
        <v>5.48</v>
      </c>
      <c r="AS89" s="39"/>
    </row>
    <row r="90" spans="1:45" ht="17.25" customHeight="1">
      <c r="A90" s="103" t="s">
        <v>255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39"/>
    </row>
    <row r="91" spans="1:45" ht="96">
      <c r="A91" s="50">
        <v>37</v>
      </c>
      <c r="B91" s="51" t="s">
        <v>256</v>
      </c>
      <c r="C91" s="52">
        <v>1</v>
      </c>
      <c r="D91" s="53">
        <v>61.76</v>
      </c>
      <c r="E91" s="53" t="s">
        <v>257</v>
      </c>
      <c r="F91" s="53" t="s">
        <v>258</v>
      </c>
      <c r="G91" s="53">
        <v>62</v>
      </c>
      <c r="H91" s="53" t="s">
        <v>259</v>
      </c>
      <c r="I91" s="53" t="s">
        <v>260</v>
      </c>
      <c r="J91" s="53" t="s">
        <v>261</v>
      </c>
      <c r="K91" s="54" t="s">
        <v>262</v>
      </c>
      <c r="L91" s="53">
        <v>729</v>
      </c>
      <c r="M91" s="53" t="s">
        <v>263</v>
      </c>
      <c r="N91" s="53" t="s">
        <v>264</v>
      </c>
      <c r="O91" s="55">
        <f>22+3</f>
        <v>25</v>
      </c>
      <c r="P91" s="56" t="s">
        <v>59</v>
      </c>
      <c r="Q91" s="55">
        <f>464+63</f>
        <v>527</v>
      </c>
      <c r="R91" s="55">
        <v>62</v>
      </c>
      <c r="S91" s="55">
        <v>729</v>
      </c>
      <c r="T91" s="56"/>
      <c r="U91" s="56"/>
      <c r="V91" s="55"/>
      <c r="W91" s="55"/>
      <c r="X91" s="56">
        <v>1378</v>
      </c>
      <c r="Y91" s="56"/>
      <c r="Z91" s="56"/>
      <c r="AA91" s="56"/>
      <c r="AB91" s="56"/>
      <c r="AC91" s="56"/>
      <c r="AD91" s="56"/>
      <c r="AE91" s="57">
        <v>464</v>
      </c>
      <c r="AF91" s="57">
        <v>244</v>
      </c>
      <c r="AG91" s="57">
        <v>63</v>
      </c>
      <c r="AH91" s="57">
        <v>21</v>
      </c>
      <c r="AI91" s="55">
        <v>22</v>
      </c>
      <c r="AJ91" s="55">
        <v>35</v>
      </c>
      <c r="AK91" s="55">
        <v>3</v>
      </c>
      <c r="AL91" s="55">
        <v>5</v>
      </c>
      <c r="AM91" s="55">
        <v>729</v>
      </c>
      <c r="AN91" s="55">
        <v>62</v>
      </c>
      <c r="AO91" s="58">
        <v>21.09</v>
      </c>
      <c r="AP91" s="58">
        <v>6.958</v>
      </c>
      <c r="AQ91" s="58">
        <v>21.116</v>
      </c>
      <c r="AR91" s="58">
        <v>4.171</v>
      </c>
      <c r="AS91" s="39"/>
    </row>
    <row r="92" spans="1:45" ht="12.75">
      <c r="A92" s="59" t="s">
        <v>23</v>
      </c>
      <c r="B92" s="60" t="s">
        <v>60</v>
      </c>
      <c r="C92" s="61" t="s">
        <v>23</v>
      </c>
      <c r="D92" s="62"/>
      <c r="E92" s="62"/>
      <c r="F92" s="62"/>
      <c r="G92" s="62">
        <v>102</v>
      </c>
      <c r="H92" s="62"/>
      <c r="I92" s="62"/>
      <c r="J92" s="62"/>
      <c r="K92" s="63"/>
      <c r="L92" s="62">
        <v>1378</v>
      </c>
      <c r="M92" s="62"/>
      <c r="N92" s="62"/>
      <c r="O92" s="64"/>
      <c r="P92" s="65"/>
      <c r="Q92" s="64"/>
      <c r="R92" s="64"/>
      <c r="S92" s="64"/>
      <c r="T92" s="65" t="s">
        <v>60</v>
      </c>
      <c r="U92" s="65"/>
      <c r="V92" s="64">
        <v>1378</v>
      </c>
      <c r="W92" s="64"/>
      <c r="X92" s="65"/>
      <c r="Y92" s="65">
        <v>102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84">
      <c r="A93" s="50">
        <v>38</v>
      </c>
      <c r="B93" s="51" t="s">
        <v>265</v>
      </c>
      <c r="C93" s="52">
        <v>1</v>
      </c>
      <c r="D93" s="53">
        <v>123.77</v>
      </c>
      <c r="E93" s="53" t="s">
        <v>266</v>
      </c>
      <c r="F93" s="53"/>
      <c r="G93" s="53">
        <v>124</v>
      </c>
      <c r="H93" s="53" t="s">
        <v>267</v>
      </c>
      <c r="I93" s="53"/>
      <c r="J93" s="53" t="s">
        <v>268</v>
      </c>
      <c r="K93" s="54"/>
      <c r="L93" s="53">
        <v>665</v>
      </c>
      <c r="M93" s="53" t="s">
        <v>269</v>
      </c>
      <c r="N93" s="53"/>
      <c r="O93" s="55">
        <f>0+0</f>
        <v>0</v>
      </c>
      <c r="P93" s="56" t="s">
        <v>116</v>
      </c>
      <c r="Q93" s="55">
        <f>0+0</f>
        <v>0</v>
      </c>
      <c r="R93" s="55">
        <v>124</v>
      </c>
      <c r="S93" s="55">
        <v>665</v>
      </c>
      <c r="T93" s="56"/>
      <c r="U93" s="56"/>
      <c r="V93" s="55"/>
      <c r="W93" s="55"/>
      <c r="X93" s="56">
        <v>665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665</v>
      </c>
      <c r="AI93" s="55"/>
      <c r="AJ93" s="55"/>
      <c r="AK93" s="55"/>
      <c r="AL93" s="55">
        <v>124</v>
      </c>
      <c r="AM93" s="55">
        <v>665</v>
      </c>
      <c r="AN93" s="55">
        <v>124</v>
      </c>
      <c r="AO93" s="58" t="s">
        <v>23</v>
      </c>
      <c r="AP93" s="58" t="s">
        <v>23</v>
      </c>
      <c r="AQ93" s="58" t="s">
        <v>23</v>
      </c>
      <c r="AR93" s="58">
        <v>5.365</v>
      </c>
      <c r="AS93" s="39"/>
    </row>
    <row r="94" spans="1:45" ht="84">
      <c r="A94" s="50">
        <v>39</v>
      </c>
      <c r="B94" s="51" t="s">
        <v>270</v>
      </c>
      <c r="C94" s="52">
        <v>2</v>
      </c>
      <c r="D94" s="53">
        <v>11.28</v>
      </c>
      <c r="E94" s="53" t="s">
        <v>271</v>
      </c>
      <c r="F94" s="53"/>
      <c r="G94" s="53">
        <v>23</v>
      </c>
      <c r="H94" s="53" t="s">
        <v>272</v>
      </c>
      <c r="I94" s="53"/>
      <c r="J94" s="53" t="s">
        <v>273</v>
      </c>
      <c r="K94" s="54" t="s">
        <v>162</v>
      </c>
      <c r="L94" s="53">
        <v>452</v>
      </c>
      <c r="M94" s="53" t="s">
        <v>274</v>
      </c>
      <c r="N94" s="53"/>
      <c r="O94" s="55">
        <f>21+0</f>
        <v>21</v>
      </c>
      <c r="P94" s="56" t="s">
        <v>59</v>
      </c>
      <c r="Q94" s="55">
        <f>443+0</f>
        <v>443</v>
      </c>
      <c r="R94" s="55">
        <v>23</v>
      </c>
      <c r="S94" s="55">
        <v>452</v>
      </c>
      <c r="T94" s="56"/>
      <c r="U94" s="56"/>
      <c r="V94" s="55"/>
      <c r="W94" s="55"/>
      <c r="X94" s="56">
        <v>997</v>
      </c>
      <c r="Y94" s="56"/>
      <c r="Z94" s="56"/>
      <c r="AA94" s="56"/>
      <c r="AB94" s="56"/>
      <c r="AC94" s="56"/>
      <c r="AD94" s="56"/>
      <c r="AE94" s="57">
        <v>443</v>
      </c>
      <c r="AF94" s="57"/>
      <c r="AG94" s="57"/>
      <c r="AH94" s="57">
        <v>9</v>
      </c>
      <c r="AI94" s="55">
        <v>21</v>
      </c>
      <c r="AJ94" s="55"/>
      <c r="AK94" s="55"/>
      <c r="AL94" s="55">
        <v>2</v>
      </c>
      <c r="AM94" s="55">
        <v>452</v>
      </c>
      <c r="AN94" s="55">
        <v>23</v>
      </c>
      <c r="AO94" s="58">
        <v>21.09</v>
      </c>
      <c r="AP94" s="58">
        <v>7.18</v>
      </c>
      <c r="AQ94" s="58">
        <v>21.09</v>
      </c>
      <c r="AR94" s="58">
        <v>4.559</v>
      </c>
      <c r="AS94" s="39"/>
    </row>
    <row r="95" spans="1:45" ht="12.75">
      <c r="A95" s="59" t="s">
        <v>23</v>
      </c>
      <c r="B95" s="60" t="s">
        <v>60</v>
      </c>
      <c r="C95" s="61" t="s">
        <v>23</v>
      </c>
      <c r="D95" s="62"/>
      <c r="E95" s="62"/>
      <c r="F95" s="62"/>
      <c r="G95" s="62">
        <v>57</v>
      </c>
      <c r="H95" s="62"/>
      <c r="I95" s="62"/>
      <c r="J95" s="62"/>
      <c r="K95" s="63"/>
      <c r="L95" s="62">
        <v>997</v>
      </c>
      <c r="M95" s="62"/>
      <c r="N95" s="62"/>
      <c r="O95" s="64"/>
      <c r="P95" s="65"/>
      <c r="Q95" s="64"/>
      <c r="R95" s="64"/>
      <c r="S95" s="64"/>
      <c r="T95" s="65" t="s">
        <v>60</v>
      </c>
      <c r="U95" s="65"/>
      <c r="V95" s="64">
        <v>997</v>
      </c>
      <c r="W95" s="64"/>
      <c r="X95" s="65"/>
      <c r="Y95" s="65">
        <v>57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96">
      <c r="A96" s="50">
        <v>40</v>
      </c>
      <c r="B96" s="51" t="s">
        <v>275</v>
      </c>
      <c r="C96" s="52">
        <v>2</v>
      </c>
      <c r="D96" s="53">
        <v>14.58</v>
      </c>
      <c r="E96" s="53" t="s">
        <v>276</v>
      </c>
      <c r="F96" s="53"/>
      <c r="G96" s="53">
        <v>29</v>
      </c>
      <c r="H96" s="53" t="s">
        <v>277</v>
      </c>
      <c r="I96" s="53"/>
      <c r="J96" s="53" t="s">
        <v>278</v>
      </c>
      <c r="K96" s="54"/>
      <c r="L96" s="53">
        <v>180</v>
      </c>
      <c r="M96" s="53" t="s">
        <v>279</v>
      </c>
      <c r="N96" s="53"/>
      <c r="O96" s="55">
        <f>0+0</f>
        <v>0</v>
      </c>
      <c r="P96" s="56" t="s">
        <v>116</v>
      </c>
      <c r="Q96" s="55">
        <f>0+0</f>
        <v>0</v>
      </c>
      <c r="R96" s="55">
        <v>29</v>
      </c>
      <c r="S96" s="55">
        <v>180</v>
      </c>
      <c r="T96" s="56"/>
      <c r="U96" s="56"/>
      <c r="V96" s="55"/>
      <c r="W96" s="55"/>
      <c r="X96" s="56">
        <v>180</v>
      </c>
      <c r="Y96" s="56"/>
      <c r="Z96" s="56"/>
      <c r="AA96" s="56"/>
      <c r="AB96" s="56"/>
      <c r="AC96" s="56"/>
      <c r="AD96" s="56"/>
      <c r="AE96" s="57"/>
      <c r="AF96" s="57"/>
      <c r="AG96" s="57"/>
      <c r="AH96" s="57">
        <v>180</v>
      </c>
      <c r="AI96" s="55"/>
      <c r="AJ96" s="55"/>
      <c r="AK96" s="55"/>
      <c r="AL96" s="55">
        <v>29</v>
      </c>
      <c r="AM96" s="55">
        <v>180</v>
      </c>
      <c r="AN96" s="55">
        <v>29</v>
      </c>
      <c r="AO96" s="58" t="s">
        <v>23</v>
      </c>
      <c r="AP96" s="58" t="s">
        <v>23</v>
      </c>
      <c r="AQ96" s="58" t="s">
        <v>23</v>
      </c>
      <c r="AR96" s="58">
        <v>6.202</v>
      </c>
      <c r="AS96" s="39"/>
    </row>
    <row r="97" spans="1:45" ht="96">
      <c r="A97" s="50">
        <v>41</v>
      </c>
      <c r="B97" s="51" t="s">
        <v>280</v>
      </c>
      <c r="C97" s="52">
        <v>1</v>
      </c>
      <c r="D97" s="53">
        <v>5.56</v>
      </c>
      <c r="E97" s="53" t="s">
        <v>281</v>
      </c>
      <c r="F97" s="53" t="s">
        <v>282</v>
      </c>
      <c r="G97" s="53">
        <v>6</v>
      </c>
      <c r="H97" s="53" t="s">
        <v>283</v>
      </c>
      <c r="I97" s="53">
        <v>2</v>
      </c>
      <c r="J97" s="53" t="s">
        <v>284</v>
      </c>
      <c r="K97" s="54" t="s">
        <v>285</v>
      </c>
      <c r="L97" s="53">
        <v>83</v>
      </c>
      <c r="M97" s="53" t="s">
        <v>286</v>
      </c>
      <c r="N97" s="53">
        <v>15</v>
      </c>
      <c r="O97" s="55">
        <f>3+0</f>
        <v>3</v>
      </c>
      <c r="P97" s="56" t="s">
        <v>59</v>
      </c>
      <c r="Q97" s="55">
        <f>63+0</f>
        <v>63</v>
      </c>
      <c r="R97" s="55">
        <v>6</v>
      </c>
      <c r="S97" s="55">
        <v>83</v>
      </c>
      <c r="T97" s="56"/>
      <c r="U97" s="56"/>
      <c r="V97" s="55"/>
      <c r="W97" s="55"/>
      <c r="X97" s="56">
        <v>161</v>
      </c>
      <c r="Y97" s="56"/>
      <c r="Z97" s="56"/>
      <c r="AA97" s="56"/>
      <c r="AB97" s="56"/>
      <c r="AC97" s="56"/>
      <c r="AD97" s="56"/>
      <c r="AE97" s="57">
        <v>63</v>
      </c>
      <c r="AF97" s="57">
        <v>15</v>
      </c>
      <c r="AG97" s="57"/>
      <c r="AH97" s="57">
        <v>5</v>
      </c>
      <c r="AI97" s="55">
        <v>3</v>
      </c>
      <c r="AJ97" s="55">
        <v>2</v>
      </c>
      <c r="AK97" s="55"/>
      <c r="AL97" s="55">
        <v>1</v>
      </c>
      <c r="AM97" s="55">
        <v>83</v>
      </c>
      <c r="AN97" s="55">
        <v>6</v>
      </c>
      <c r="AO97" s="58">
        <v>21.09</v>
      </c>
      <c r="AP97" s="58">
        <v>7.726</v>
      </c>
      <c r="AQ97" s="58">
        <v>20.632</v>
      </c>
      <c r="AR97" s="58">
        <v>5.031</v>
      </c>
      <c r="AS97" s="39"/>
    </row>
    <row r="98" spans="1:45" ht="12.75">
      <c r="A98" s="59" t="s">
        <v>23</v>
      </c>
      <c r="B98" s="60" t="s">
        <v>60</v>
      </c>
      <c r="C98" s="61" t="s">
        <v>23</v>
      </c>
      <c r="D98" s="62"/>
      <c r="E98" s="62"/>
      <c r="F98" s="62"/>
      <c r="G98" s="62">
        <v>11</v>
      </c>
      <c r="H98" s="62"/>
      <c r="I98" s="62"/>
      <c r="J98" s="62"/>
      <c r="K98" s="63"/>
      <c r="L98" s="62">
        <v>161</v>
      </c>
      <c r="M98" s="62"/>
      <c r="N98" s="62"/>
      <c r="O98" s="64"/>
      <c r="P98" s="65"/>
      <c r="Q98" s="64"/>
      <c r="R98" s="64"/>
      <c r="S98" s="64"/>
      <c r="T98" s="65" t="s">
        <v>60</v>
      </c>
      <c r="U98" s="65"/>
      <c r="V98" s="64">
        <v>161</v>
      </c>
      <c r="W98" s="64"/>
      <c r="X98" s="65"/>
      <c r="Y98" s="65">
        <v>11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84">
      <c r="A99" s="50">
        <v>42</v>
      </c>
      <c r="B99" s="51" t="s">
        <v>287</v>
      </c>
      <c r="C99" s="52">
        <v>1</v>
      </c>
      <c r="D99" s="53">
        <v>280.57</v>
      </c>
      <c r="E99" s="53" t="s">
        <v>288</v>
      </c>
      <c r="F99" s="53"/>
      <c r="G99" s="53">
        <v>281</v>
      </c>
      <c r="H99" s="53" t="s">
        <v>289</v>
      </c>
      <c r="I99" s="53"/>
      <c r="J99" s="53" t="s">
        <v>290</v>
      </c>
      <c r="K99" s="54"/>
      <c r="L99" s="53">
        <v>707</v>
      </c>
      <c r="M99" s="53" t="s">
        <v>291</v>
      </c>
      <c r="N99" s="53"/>
      <c r="O99" s="55">
        <f>0+0</f>
        <v>0</v>
      </c>
      <c r="P99" s="56" t="s">
        <v>116</v>
      </c>
      <c r="Q99" s="55">
        <f>0+0</f>
        <v>0</v>
      </c>
      <c r="R99" s="55">
        <v>281</v>
      </c>
      <c r="S99" s="55">
        <v>707</v>
      </c>
      <c r="T99" s="56"/>
      <c r="U99" s="56"/>
      <c r="V99" s="55"/>
      <c r="W99" s="55"/>
      <c r="X99" s="56">
        <v>707</v>
      </c>
      <c r="Y99" s="56"/>
      <c r="Z99" s="56"/>
      <c r="AA99" s="56"/>
      <c r="AB99" s="56"/>
      <c r="AC99" s="56"/>
      <c r="AD99" s="56"/>
      <c r="AE99" s="57"/>
      <c r="AF99" s="57"/>
      <c r="AG99" s="57"/>
      <c r="AH99" s="57">
        <v>707</v>
      </c>
      <c r="AI99" s="55"/>
      <c r="AJ99" s="55"/>
      <c r="AK99" s="55"/>
      <c r="AL99" s="55">
        <v>281</v>
      </c>
      <c r="AM99" s="55">
        <v>707</v>
      </c>
      <c r="AN99" s="55">
        <v>281</v>
      </c>
      <c r="AO99" s="58" t="s">
        <v>23</v>
      </c>
      <c r="AP99" s="58" t="s">
        <v>23</v>
      </c>
      <c r="AQ99" s="58" t="s">
        <v>23</v>
      </c>
      <c r="AR99" s="58">
        <v>2.517</v>
      </c>
      <c r="AS99" s="39"/>
    </row>
    <row r="100" spans="1:45" ht="21" customHeight="1">
      <c r="A100" s="105" t="s">
        <v>292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39"/>
    </row>
    <row r="101" spans="1:45" ht="17.25" customHeight="1">
      <c r="A101" s="103" t="s">
        <v>293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39"/>
    </row>
    <row r="102" spans="1:45" ht="96">
      <c r="A102" s="50">
        <v>43</v>
      </c>
      <c r="B102" s="51" t="s">
        <v>294</v>
      </c>
      <c r="C102" s="52">
        <v>0.5</v>
      </c>
      <c r="D102" s="53">
        <v>38.66</v>
      </c>
      <c r="E102" s="53"/>
      <c r="F102" s="53">
        <v>38.66</v>
      </c>
      <c r="G102" s="53">
        <v>19</v>
      </c>
      <c r="H102" s="53"/>
      <c r="I102" s="53">
        <v>19</v>
      </c>
      <c r="J102" s="53"/>
      <c r="K102" s="54">
        <v>12.615</v>
      </c>
      <c r="L102" s="53">
        <v>240</v>
      </c>
      <c r="M102" s="53"/>
      <c r="N102" s="53">
        <v>240</v>
      </c>
      <c r="O102" s="55">
        <f>0+0</f>
        <v>0</v>
      </c>
      <c r="P102" s="56" t="s">
        <v>59</v>
      </c>
      <c r="Q102" s="55">
        <f>0+0</f>
        <v>0</v>
      </c>
      <c r="R102" s="55">
        <v>19</v>
      </c>
      <c r="S102" s="55">
        <v>240</v>
      </c>
      <c r="T102" s="56"/>
      <c r="U102" s="56"/>
      <c r="V102" s="55"/>
      <c r="W102" s="55"/>
      <c r="X102" s="56">
        <v>240</v>
      </c>
      <c r="Y102" s="56"/>
      <c r="Z102" s="56"/>
      <c r="AA102" s="56"/>
      <c r="AB102" s="56"/>
      <c r="AC102" s="56"/>
      <c r="AD102" s="56"/>
      <c r="AE102" s="57"/>
      <c r="AF102" s="57">
        <v>240</v>
      </c>
      <c r="AG102" s="57"/>
      <c r="AH102" s="57"/>
      <c r="AI102" s="55"/>
      <c r="AJ102" s="55">
        <v>19</v>
      </c>
      <c r="AK102" s="55"/>
      <c r="AL102" s="55"/>
      <c r="AM102" s="55">
        <v>240</v>
      </c>
      <c r="AN102" s="55">
        <v>19</v>
      </c>
      <c r="AO102" s="58" t="s">
        <v>23</v>
      </c>
      <c r="AP102" s="58">
        <v>12.615</v>
      </c>
      <c r="AQ102" s="58" t="s">
        <v>23</v>
      </c>
      <c r="AR102" s="58" t="s">
        <v>23</v>
      </c>
      <c r="AS102" s="39"/>
    </row>
    <row r="103" spans="1:45" ht="12.75">
      <c r="A103" s="59" t="s">
        <v>23</v>
      </c>
      <c r="B103" s="60" t="s">
        <v>60</v>
      </c>
      <c r="C103" s="61" t="s">
        <v>23</v>
      </c>
      <c r="D103" s="62"/>
      <c r="E103" s="62"/>
      <c r="F103" s="62"/>
      <c r="G103" s="62">
        <v>19</v>
      </c>
      <c r="H103" s="62"/>
      <c r="I103" s="62"/>
      <c r="J103" s="62"/>
      <c r="K103" s="63"/>
      <c r="L103" s="62">
        <v>240</v>
      </c>
      <c r="M103" s="62"/>
      <c r="N103" s="62"/>
      <c r="O103" s="64"/>
      <c r="P103" s="65"/>
      <c r="Q103" s="64"/>
      <c r="R103" s="64"/>
      <c r="S103" s="64"/>
      <c r="T103" s="65" t="s">
        <v>60</v>
      </c>
      <c r="U103" s="65"/>
      <c r="V103" s="64">
        <v>240</v>
      </c>
      <c r="W103" s="64"/>
      <c r="X103" s="65"/>
      <c r="Y103" s="65">
        <v>19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108">
      <c r="A104" s="50">
        <v>44</v>
      </c>
      <c r="B104" s="51" t="s">
        <v>295</v>
      </c>
      <c r="C104" s="52">
        <v>0.5</v>
      </c>
      <c r="D104" s="53">
        <v>11.56</v>
      </c>
      <c r="E104" s="53"/>
      <c r="F104" s="53">
        <v>11.56</v>
      </c>
      <c r="G104" s="53">
        <v>6</v>
      </c>
      <c r="H104" s="53"/>
      <c r="I104" s="53">
        <v>6</v>
      </c>
      <c r="J104" s="53"/>
      <c r="K104" s="54">
        <v>9.38</v>
      </c>
      <c r="L104" s="53">
        <v>56</v>
      </c>
      <c r="M104" s="53"/>
      <c r="N104" s="53">
        <v>56</v>
      </c>
      <c r="O104" s="55">
        <f>0+0</f>
        <v>0</v>
      </c>
      <c r="P104" s="56" t="s">
        <v>59</v>
      </c>
      <c r="Q104" s="55">
        <f>0+0</f>
        <v>0</v>
      </c>
      <c r="R104" s="55">
        <v>6</v>
      </c>
      <c r="S104" s="55">
        <v>56</v>
      </c>
      <c r="T104" s="56"/>
      <c r="U104" s="56"/>
      <c r="V104" s="55"/>
      <c r="W104" s="55"/>
      <c r="X104" s="56">
        <v>56</v>
      </c>
      <c r="Y104" s="56"/>
      <c r="Z104" s="56"/>
      <c r="AA104" s="56"/>
      <c r="AB104" s="56"/>
      <c r="AC104" s="56"/>
      <c r="AD104" s="56"/>
      <c r="AE104" s="57"/>
      <c r="AF104" s="57">
        <v>56</v>
      </c>
      <c r="AG104" s="57"/>
      <c r="AH104" s="57"/>
      <c r="AI104" s="55"/>
      <c r="AJ104" s="55">
        <v>6</v>
      </c>
      <c r="AK104" s="55"/>
      <c r="AL104" s="55"/>
      <c r="AM104" s="55">
        <v>56</v>
      </c>
      <c r="AN104" s="55">
        <v>6</v>
      </c>
      <c r="AO104" s="58" t="s">
        <v>23</v>
      </c>
      <c r="AP104" s="58">
        <v>9.38</v>
      </c>
      <c r="AQ104" s="58" t="s">
        <v>23</v>
      </c>
      <c r="AR104" s="58" t="s">
        <v>23</v>
      </c>
      <c r="AS104" s="39"/>
    </row>
    <row r="105" spans="1:45" ht="12.75">
      <c r="A105" s="59" t="s">
        <v>23</v>
      </c>
      <c r="B105" s="60" t="s">
        <v>60</v>
      </c>
      <c r="C105" s="61" t="s">
        <v>23</v>
      </c>
      <c r="D105" s="62"/>
      <c r="E105" s="62"/>
      <c r="F105" s="62"/>
      <c r="G105" s="62">
        <v>6</v>
      </c>
      <c r="H105" s="62"/>
      <c r="I105" s="62"/>
      <c r="J105" s="62"/>
      <c r="K105" s="63"/>
      <c r="L105" s="62">
        <v>56</v>
      </c>
      <c r="M105" s="62"/>
      <c r="N105" s="62"/>
      <c r="O105" s="64"/>
      <c r="P105" s="65"/>
      <c r="Q105" s="64"/>
      <c r="R105" s="64"/>
      <c r="S105" s="64"/>
      <c r="T105" s="65" t="s">
        <v>60</v>
      </c>
      <c r="U105" s="65"/>
      <c r="V105" s="64">
        <v>56</v>
      </c>
      <c r="W105" s="64"/>
      <c r="X105" s="65"/>
      <c r="Y105" s="65">
        <v>6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84">
      <c r="A106" s="50">
        <v>45</v>
      </c>
      <c r="B106" s="51" t="s">
        <v>296</v>
      </c>
      <c r="C106" s="52">
        <v>0.55</v>
      </c>
      <c r="D106" s="53">
        <v>28.12</v>
      </c>
      <c r="E106" s="53" t="s">
        <v>297</v>
      </c>
      <c r="F106" s="53"/>
      <c r="G106" s="53">
        <v>15</v>
      </c>
      <c r="H106" s="53" t="s">
        <v>298</v>
      </c>
      <c r="I106" s="53"/>
      <c r="J106" s="53" t="s">
        <v>101</v>
      </c>
      <c r="K106" s="54" t="s">
        <v>162</v>
      </c>
      <c r="L106" s="53">
        <v>82</v>
      </c>
      <c r="M106" s="53" t="s">
        <v>299</v>
      </c>
      <c r="N106" s="53"/>
      <c r="O106" s="55">
        <f>0+0</f>
        <v>0</v>
      </c>
      <c r="P106" s="56" t="s">
        <v>116</v>
      </c>
      <c r="Q106" s="55">
        <f>0+0</f>
        <v>0</v>
      </c>
      <c r="R106" s="55">
        <v>15</v>
      </c>
      <c r="S106" s="55">
        <v>82</v>
      </c>
      <c r="T106" s="56"/>
      <c r="U106" s="56"/>
      <c r="V106" s="55"/>
      <c r="W106" s="55"/>
      <c r="X106" s="56">
        <v>82</v>
      </c>
      <c r="Y106" s="56"/>
      <c r="Z106" s="56"/>
      <c r="AA106" s="56"/>
      <c r="AB106" s="56"/>
      <c r="AC106" s="56"/>
      <c r="AD106" s="56"/>
      <c r="AE106" s="57"/>
      <c r="AF106" s="57"/>
      <c r="AG106" s="57"/>
      <c r="AH106" s="57">
        <v>82</v>
      </c>
      <c r="AI106" s="55"/>
      <c r="AJ106" s="55"/>
      <c r="AK106" s="55"/>
      <c r="AL106" s="55">
        <v>15</v>
      </c>
      <c r="AM106" s="55">
        <v>82</v>
      </c>
      <c r="AN106" s="55">
        <v>15</v>
      </c>
      <c r="AO106" s="58">
        <v>21.09</v>
      </c>
      <c r="AP106" s="58">
        <v>7.18</v>
      </c>
      <c r="AQ106" s="58">
        <v>21.09</v>
      </c>
      <c r="AR106" s="58">
        <v>5.48</v>
      </c>
      <c r="AS106" s="39"/>
    </row>
    <row r="107" spans="1:45" ht="38.25">
      <c r="A107" s="108" t="s">
        <v>300</v>
      </c>
      <c r="B107" s="108"/>
      <c r="C107" s="108"/>
      <c r="D107" s="108"/>
      <c r="E107" s="108"/>
      <c r="F107" s="108"/>
      <c r="G107" s="68" t="s">
        <v>301</v>
      </c>
      <c r="H107" s="68" t="s">
        <v>301</v>
      </c>
      <c r="I107" s="68" t="s">
        <v>301</v>
      </c>
      <c r="J107" s="68"/>
      <c r="K107" s="68"/>
      <c r="L107" s="68">
        <v>9977</v>
      </c>
      <c r="M107" s="68" t="s">
        <v>302</v>
      </c>
      <c r="N107" s="68" t="s">
        <v>303</v>
      </c>
      <c r="O107" s="68" t="s">
        <v>301</v>
      </c>
      <c r="P107" s="68" t="s">
        <v>301</v>
      </c>
      <c r="Q107" s="68" t="s">
        <v>301</v>
      </c>
      <c r="R107" s="68" t="s">
        <v>301</v>
      </c>
      <c r="S107" s="68" t="s">
        <v>301</v>
      </c>
      <c r="T107" s="68" t="s">
        <v>301</v>
      </c>
      <c r="U107" s="68" t="s">
        <v>301</v>
      </c>
      <c r="V107" s="68" t="s">
        <v>301</v>
      </c>
      <c r="W107" s="68" t="s">
        <v>301</v>
      </c>
      <c r="X107" s="68" t="s">
        <v>301</v>
      </c>
      <c r="Y107" s="68" t="s">
        <v>301</v>
      </c>
      <c r="Z107" s="68" t="s">
        <v>301</v>
      </c>
      <c r="AA107" s="68" t="s">
        <v>301</v>
      </c>
      <c r="AB107" s="68" t="s">
        <v>301</v>
      </c>
      <c r="AC107" s="68" t="s">
        <v>301</v>
      </c>
      <c r="AD107" s="68" t="s">
        <v>301</v>
      </c>
      <c r="AE107" s="68" t="s">
        <v>301</v>
      </c>
      <c r="AF107" s="68" t="s">
        <v>301</v>
      </c>
      <c r="AG107" s="68" t="s">
        <v>301</v>
      </c>
      <c r="AH107" s="68" t="s">
        <v>301</v>
      </c>
      <c r="AI107" s="68" t="s">
        <v>301</v>
      </c>
      <c r="AJ107" s="68" t="s">
        <v>301</v>
      </c>
      <c r="AK107" s="68" t="s">
        <v>301</v>
      </c>
      <c r="AL107" s="68" t="s">
        <v>301</v>
      </c>
      <c r="AM107" s="68"/>
      <c r="AN107" s="68"/>
      <c r="AO107" s="68" t="s">
        <v>301</v>
      </c>
      <c r="AP107" s="68" t="s">
        <v>301</v>
      </c>
      <c r="AQ107" s="68" t="s">
        <v>301</v>
      </c>
      <c r="AR107" s="68" t="s">
        <v>301</v>
      </c>
      <c r="AS107" s="39"/>
    </row>
    <row r="108" spans="1:45" ht="38.25">
      <c r="A108" s="108" t="s">
        <v>304</v>
      </c>
      <c r="B108" s="108"/>
      <c r="C108" s="108"/>
      <c r="D108" s="108"/>
      <c r="E108" s="108"/>
      <c r="F108" s="108"/>
      <c r="G108" s="68" t="s">
        <v>301</v>
      </c>
      <c r="H108" s="68" t="s">
        <v>301</v>
      </c>
      <c r="I108" s="68" t="s">
        <v>301</v>
      </c>
      <c r="J108" s="68"/>
      <c r="K108" s="68"/>
      <c r="L108" s="68">
        <v>37147</v>
      </c>
      <c r="M108" s="68" t="s">
        <v>305</v>
      </c>
      <c r="N108" s="68" t="s">
        <v>306</v>
      </c>
      <c r="O108" s="68" t="s">
        <v>301</v>
      </c>
      <c r="P108" s="68" t="s">
        <v>301</v>
      </c>
      <c r="Q108" s="68" t="s">
        <v>301</v>
      </c>
      <c r="R108" s="68" t="s">
        <v>301</v>
      </c>
      <c r="S108" s="68" t="s">
        <v>301</v>
      </c>
      <c r="T108" s="68" t="s">
        <v>301</v>
      </c>
      <c r="U108" s="68" t="s">
        <v>301</v>
      </c>
      <c r="V108" s="68" t="s">
        <v>301</v>
      </c>
      <c r="W108" s="68" t="s">
        <v>301</v>
      </c>
      <c r="X108" s="68" t="s">
        <v>301</v>
      </c>
      <c r="Y108" s="68" t="s">
        <v>301</v>
      </c>
      <c r="Z108" s="68" t="s">
        <v>301</v>
      </c>
      <c r="AA108" s="68" t="s">
        <v>301</v>
      </c>
      <c r="AB108" s="68" t="s">
        <v>301</v>
      </c>
      <c r="AC108" s="68" t="s">
        <v>301</v>
      </c>
      <c r="AD108" s="68" t="s">
        <v>301</v>
      </c>
      <c r="AE108" s="68" t="s">
        <v>301</v>
      </c>
      <c r="AF108" s="68" t="s">
        <v>301</v>
      </c>
      <c r="AG108" s="68" t="s">
        <v>301</v>
      </c>
      <c r="AH108" s="68" t="s">
        <v>301</v>
      </c>
      <c r="AI108" s="68" t="s">
        <v>301</v>
      </c>
      <c r="AJ108" s="68" t="s">
        <v>301</v>
      </c>
      <c r="AK108" s="68" t="s">
        <v>301</v>
      </c>
      <c r="AL108" s="68" t="s">
        <v>301</v>
      </c>
      <c r="AM108" s="68"/>
      <c r="AN108" s="68"/>
      <c r="AO108" s="68" t="s">
        <v>301</v>
      </c>
      <c r="AP108" s="68" t="s">
        <v>301</v>
      </c>
      <c r="AQ108" s="68" t="s">
        <v>301</v>
      </c>
      <c r="AR108" s="68" t="s">
        <v>301</v>
      </c>
      <c r="AS108" s="39"/>
    </row>
    <row r="109" spans="1:45" ht="12.75">
      <c r="A109" s="108" t="s">
        <v>307</v>
      </c>
      <c r="B109" s="108"/>
      <c r="C109" s="108"/>
      <c r="D109" s="108"/>
      <c r="E109" s="108"/>
      <c r="F109" s="108"/>
      <c r="G109" s="68" t="s">
        <v>301</v>
      </c>
      <c r="H109" s="68" t="s">
        <v>301</v>
      </c>
      <c r="I109" s="68" t="s">
        <v>301</v>
      </c>
      <c r="J109" s="68"/>
      <c r="K109" s="68"/>
      <c r="L109" s="68">
        <v>7529</v>
      </c>
      <c r="M109" s="68"/>
      <c r="N109" s="68"/>
      <c r="O109" s="68" t="s">
        <v>301</v>
      </c>
      <c r="P109" s="68" t="s">
        <v>301</v>
      </c>
      <c r="Q109" s="68" t="s">
        <v>301</v>
      </c>
      <c r="R109" s="68" t="s">
        <v>301</v>
      </c>
      <c r="S109" s="68" t="s">
        <v>301</v>
      </c>
      <c r="T109" s="68" t="s">
        <v>301</v>
      </c>
      <c r="U109" s="68" t="s">
        <v>301</v>
      </c>
      <c r="V109" s="68" t="s">
        <v>301</v>
      </c>
      <c r="W109" s="68" t="s">
        <v>301</v>
      </c>
      <c r="X109" s="68" t="s">
        <v>301</v>
      </c>
      <c r="Y109" s="68" t="s">
        <v>301</v>
      </c>
      <c r="Z109" s="68" t="s">
        <v>301</v>
      </c>
      <c r="AA109" s="68" t="s">
        <v>301</v>
      </c>
      <c r="AB109" s="68" t="s">
        <v>301</v>
      </c>
      <c r="AC109" s="68" t="s">
        <v>301</v>
      </c>
      <c r="AD109" s="68" t="s">
        <v>301</v>
      </c>
      <c r="AE109" s="68" t="s">
        <v>301</v>
      </c>
      <c r="AF109" s="68" t="s">
        <v>301</v>
      </c>
      <c r="AG109" s="68" t="s">
        <v>301</v>
      </c>
      <c r="AH109" s="68" t="s">
        <v>301</v>
      </c>
      <c r="AI109" s="68" t="s">
        <v>301</v>
      </c>
      <c r="AJ109" s="68" t="s">
        <v>301</v>
      </c>
      <c r="AK109" s="68" t="s">
        <v>301</v>
      </c>
      <c r="AL109" s="68" t="s">
        <v>301</v>
      </c>
      <c r="AM109" s="68"/>
      <c r="AN109" s="68"/>
      <c r="AO109" s="68" t="s">
        <v>301</v>
      </c>
      <c r="AP109" s="68" t="s">
        <v>301</v>
      </c>
      <c r="AQ109" s="68" t="s">
        <v>301</v>
      </c>
      <c r="AR109" s="68" t="s">
        <v>301</v>
      </c>
      <c r="AS109" s="39"/>
    </row>
    <row r="110" spans="1:45" ht="12.75">
      <c r="A110" s="108" t="s">
        <v>308</v>
      </c>
      <c r="B110" s="108"/>
      <c r="C110" s="108"/>
      <c r="D110" s="108"/>
      <c r="E110" s="108"/>
      <c r="F110" s="108"/>
      <c r="G110" s="68" t="s">
        <v>301</v>
      </c>
      <c r="H110" s="68" t="s">
        <v>301</v>
      </c>
      <c r="I110" s="68" t="s">
        <v>301</v>
      </c>
      <c r="J110" s="68"/>
      <c r="K110" s="68"/>
      <c r="L110" s="68">
        <v>3999</v>
      </c>
      <c r="M110" s="68"/>
      <c r="N110" s="68"/>
      <c r="O110" s="68" t="s">
        <v>301</v>
      </c>
      <c r="P110" s="68" t="s">
        <v>301</v>
      </c>
      <c r="Q110" s="68" t="s">
        <v>301</v>
      </c>
      <c r="R110" s="68" t="s">
        <v>301</v>
      </c>
      <c r="S110" s="68" t="s">
        <v>301</v>
      </c>
      <c r="T110" s="68" t="s">
        <v>301</v>
      </c>
      <c r="U110" s="68" t="s">
        <v>301</v>
      </c>
      <c r="V110" s="68" t="s">
        <v>301</v>
      </c>
      <c r="W110" s="68" t="s">
        <v>301</v>
      </c>
      <c r="X110" s="68" t="s">
        <v>301</v>
      </c>
      <c r="Y110" s="68" t="s">
        <v>301</v>
      </c>
      <c r="Z110" s="68" t="s">
        <v>301</v>
      </c>
      <c r="AA110" s="68" t="s">
        <v>301</v>
      </c>
      <c r="AB110" s="68" t="s">
        <v>301</v>
      </c>
      <c r="AC110" s="68" t="s">
        <v>301</v>
      </c>
      <c r="AD110" s="68" t="s">
        <v>301</v>
      </c>
      <c r="AE110" s="68" t="s">
        <v>301</v>
      </c>
      <c r="AF110" s="68" t="s">
        <v>301</v>
      </c>
      <c r="AG110" s="68" t="s">
        <v>301</v>
      </c>
      <c r="AH110" s="68" t="s">
        <v>301</v>
      </c>
      <c r="AI110" s="68" t="s">
        <v>301</v>
      </c>
      <c r="AJ110" s="68" t="s">
        <v>301</v>
      </c>
      <c r="AK110" s="68" t="s">
        <v>301</v>
      </c>
      <c r="AL110" s="68" t="s">
        <v>301</v>
      </c>
      <c r="AM110" s="68"/>
      <c r="AN110" s="68"/>
      <c r="AO110" s="68" t="s">
        <v>301</v>
      </c>
      <c r="AP110" s="68" t="s">
        <v>301</v>
      </c>
      <c r="AQ110" s="68" t="s">
        <v>301</v>
      </c>
      <c r="AR110" s="68" t="s">
        <v>301</v>
      </c>
      <c r="AS110" s="39"/>
    </row>
    <row r="111" spans="1:45" ht="12.75">
      <c r="A111" s="109" t="s">
        <v>309</v>
      </c>
      <c r="B111" s="109"/>
      <c r="C111" s="109"/>
      <c r="D111" s="109"/>
      <c r="E111" s="109"/>
      <c r="F111" s="109"/>
      <c r="G111" s="69" t="s">
        <v>301</v>
      </c>
      <c r="H111" s="69" t="s">
        <v>301</v>
      </c>
      <c r="I111" s="69" t="s">
        <v>301</v>
      </c>
      <c r="J111" s="69"/>
      <c r="K111" s="69"/>
      <c r="L111" s="69"/>
      <c r="M111" s="69"/>
      <c r="N111" s="69"/>
      <c r="O111" s="69" t="s">
        <v>301</v>
      </c>
      <c r="P111" s="69" t="s">
        <v>301</v>
      </c>
      <c r="Q111" s="69" t="s">
        <v>301</v>
      </c>
      <c r="R111" s="69" t="s">
        <v>301</v>
      </c>
      <c r="S111" s="69" t="s">
        <v>301</v>
      </c>
      <c r="T111" s="69" t="s">
        <v>301</v>
      </c>
      <c r="U111" s="69" t="s">
        <v>301</v>
      </c>
      <c r="V111" s="69" t="s">
        <v>301</v>
      </c>
      <c r="W111" s="69" t="s">
        <v>301</v>
      </c>
      <c r="X111" s="69" t="s">
        <v>301</v>
      </c>
      <c r="Y111" s="69" t="s">
        <v>301</v>
      </c>
      <c r="Z111" s="69" t="s">
        <v>301</v>
      </c>
      <c r="AA111" s="69" t="s">
        <v>301</v>
      </c>
      <c r="AB111" s="69" t="s">
        <v>301</v>
      </c>
      <c r="AC111" s="69" t="s">
        <v>301</v>
      </c>
      <c r="AD111" s="69" t="s">
        <v>301</v>
      </c>
      <c r="AE111" s="69" t="s">
        <v>301</v>
      </c>
      <c r="AF111" s="69" t="s">
        <v>301</v>
      </c>
      <c r="AG111" s="69" t="s">
        <v>301</v>
      </c>
      <c r="AH111" s="69" t="s">
        <v>301</v>
      </c>
      <c r="AI111" s="69" t="s">
        <v>301</v>
      </c>
      <c r="AJ111" s="69" t="s">
        <v>301</v>
      </c>
      <c r="AK111" s="69" t="s">
        <v>301</v>
      </c>
      <c r="AL111" s="69" t="s">
        <v>301</v>
      </c>
      <c r="AM111" s="69"/>
      <c r="AN111" s="69"/>
      <c r="AO111" s="69" t="s">
        <v>301</v>
      </c>
      <c r="AP111" s="69" t="s">
        <v>301</v>
      </c>
      <c r="AQ111" s="69" t="s">
        <v>301</v>
      </c>
      <c r="AR111" s="69" t="s">
        <v>301</v>
      </c>
      <c r="AS111" s="39"/>
    </row>
    <row r="112" spans="1:45" ht="12.75">
      <c r="A112" s="108" t="s">
        <v>310</v>
      </c>
      <c r="B112" s="108"/>
      <c r="C112" s="108"/>
      <c r="D112" s="108"/>
      <c r="E112" s="108"/>
      <c r="F112" s="108"/>
      <c r="G112" s="68" t="s">
        <v>301</v>
      </c>
      <c r="H112" s="68" t="s">
        <v>301</v>
      </c>
      <c r="I112" s="68" t="s">
        <v>301</v>
      </c>
      <c r="J112" s="68"/>
      <c r="K112" s="68"/>
      <c r="L112" s="68">
        <v>42733</v>
      </c>
      <c r="M112" s="68"/>
      <c r="N112" s="68"/>
      <c r="O112" s="68" t="s">
        <v>301</v>
      </c>
      <c r="P112" s="68" t="s">
        <v>301</v>
      </c>
      <c r="Q112" s="68" t="s">
        <v>301</v>
      </c>
      <c r="R112" s="68" t="s">
        <v>301</v>
      </c>
      <c r="S112" s="68" t="s">
        <v>301</v>
      </c>
      <c r="T112" s="68" t="s">
        <v>301</v>
      </c>
      <c r="U112" s="68" t="s">
        <v>301</v>
      </c>
      <c r="V112" s="68" t="s">
        <v>301</v>
      </c>
      <c r="W112" s="68" t="s">
        <v>301</v>
      </c>
      <c r="X112" s="68" t="s">
        <v>301</v>
      </c>
      <c r="Y112" s="68" t="s">
        <v>301</v>
      </c>
      <c r="Z112" s="68" t="s">
        <v>301</v>
      </c>
      <c r="AA112" s="68" t="s">
        <v>301</v>
      </c>
      <c r="AB112" s="68" t="s">
        <v>301</v>
      </c>
      <c r="AC112" s="68" t="s">
        <v>301</v>
      </c>
      <c r="AD112" s="68" t="s">
        <v>301</v>
      </c>
      <c r="AE112" s="68" t="s">
        <v>301</v>
      </c>
      <c r="AF112" s="68" t="s">
        <v>301</v>
      </c>
      <c r="AG112" s="68" t="s">
        <v>301</v>
      </c>
      <c r="AH112" s="68" t="s">
        <v>301</v>
      </c>
      <c r="AI112" s="68" t="s">
        <v>301</v>
      </c>
      <c r="AJ112" s="68" t="s">
        <v>301</v>
      </c>
      <c r="AK112" s="68" t="s">
        <v>301</v>
      </c>
      <c r="AL112" s="68" t="s">
        <v>301</v>
      </c>
      <c r="AM112" s="68"/>
      <c r="AN112" s="68"/>
      <c r="AO112" s="68" t="s">
        <v>301</v>
      </c>
      <c r="AP112" s="68" t="s">
        <v>301</v>
      </c>
      <c r="AQ112" s="68" t="s">
        <v>301</v>
      </c>
      <c r="AR112" s="68" t="s">
        <v>301</v>
      </c>
      <c r="AS112" s="39"/>
    </row>
    <row r="113" spans="1:45" ht="12.75">
      <c r="A113" s="108" t="s">
        <v>311</v>
      </c>
      <c r="B113" s="108"/>
      <c r="C113" s="108"/>
      <c r="D113" s="108"/>
      <c r="E113" s="108"/>
      <c r="F113" s="108"/>
      <c r="G113" s="68" t="s">
        <v>301</v>
      </c>
      <c r="H113" s="68" t="s">
        <v>301</v>
      </c>
      <c r="I113" s="68" t="s">
        <v>301</v>
      </c>
      <c r="J113" s="68"/>
      <c r="K113" s="68"/>
      <c r="L113" s="68">
        <v>5942</v>
      </c>
      <c r="M113" s="68"/>
      <c r="N113" s="68"/>
      <c r="O113" s="68" t="s">
        <v>301</v>
      </c>
      <c r="P113" s="68" t="s">
        <v>301</v>
      </c>
      <c r="Q113" s="68" t="s">
        <v>301</v>
      </c>
      <c r="R113" s="68" t="s">
        <v>301</v>
      </c>
      <c r="S113" s="68" t="s">
        <v>301</v>
      </c>
      <c r="T113" s="68" t="s">
        <v>301</v>
      </c>
      <c r="U113" s="68" t="s">
        <v>301</v>
      </c>
      <c r="V113" s="68" t="s">
        <v>301</v>
      </c>
      <c r="W113" s="68" t="s">
        <v>301</v>
      </c>
      <c r="X113" s="68" t="s">
        <v>301</v>
      </c>
      <c r="Y113" s="68" t="s">
        <v>301</v>
      </c>
      <c r="Z113" s="68" t="s">
        <v>301</v>
      </c>
      <c r="AA113" s="68" t="s">
        <v>301</v>
      </c>
      <c r="AB113" s="68" t="s">
        <v>301</v>
      </c>
      <c r="AC113" s="68" t="s">
        <v>301</v>
      </c>
      <c r="AD113" s="68" t="s">
        <v>301</v>
      </c>
      <c r="AE113" s="68" t="s">
        <v>301</v>
      </c>
      <c r="AF113" s="68" t="s">
        <v>301</v>
      </c>
      <c r="AG113" s="68" t="s">
        <v>301</v>
      </c>
      <c r="AH113" s="68" t="s">
        <v>301</v>
      </c>
      <c r="AI113" s="68" t="s">
        <v>301</v>
      </c>
      <c r="AJ113" s="68" t="s">
        <v>301</v>
      </c>
      <c r="AK113" s="68" t="s">
        <v>301</v>
      </c>
      <c r="AL113" s="68" t="s">
        <v>301</v>
      </c>
      <c r="AM113" s="68"/>
      <c r="AN113" s="68"/>
      <c r="AO113" s="68" t="s">
        <v>301</v>
      </c>
      <c r="AP113" s="68" t="s">
        <v>301</v>
      </c>
      <c r="AQ113" s="68" t="s">
        <v>301</v>
      </c>
      <c r="AR113" s="68" t="s">
        <v>301</v>
      </c>
      <c r="AS113" s="39"/>
    </row>
    <row r="114" spans="1:45" ht="12.75">
      <c r="A114" s="108" t="s">
        <v>312</v>
      </c>
      <c r="B114" s="108"/>
      <c r="C114" s="108"/>
      <c r="D114" s="108"/>
      <c r="E114" s="108"/>
      <c r="F114" s="108"/>
      <c r="G114" s="68" t="s">
        <v>301</v>
      </c>
      <c r="H114" s="68" t="s">
        <v>301</v>
      </c>
      <c r="I114" s="68" t="s">
        <v>301</v>
      </c>
      <c r="J114" s="68"/>
      <c r="K114" s="68"/>
      <c r="L114" s="68">
        <v>48675</v>
      </c>
      <c r="M114" s="68"/>
      <c r="N114" s="68"/>
      <c r="O114" s="68" t="s">
        <v>301</v>
      </c>
      <c r="P114" s="68" t="s">
        <v>301</v>
      </c>
      <c r="Q114" s="68" t="s">
        <v>301</v>
      </c>
      <c r="R114" s="68" t="s">
        <v>301</v>
      </c>
      <c r="S114" s="68" t="s">
        <v>301</v>
      </c>
      <c r="T114" s="68" t="s">
        <v>301</v>
      </c>
      <c r="U114" s="68" t="s">
        <v>301</v>
      </c>
      <c r="V114" s="68" t="s">
        <v>301</v>
      </c>
      <c r="W114" s="68" t="s">
        <v>301</v>
      </c>
      <c r="X114" s="68" t="s">
        <v>301</v>
      </c>
      <c r="Y114" s="68" t="s">
        <v>301</v>
      </c>
      <c r="Z114" s="68" t="s">
        <v>301</v>
      </c>
      <c r="AA114" s="68" t="s">
        <v>301</v>
      </c>
      <c r="AB114" s="68" t="s">
        <v>301</v>
      </c>
      <c r="AC114" s="68" t="s">
        <v>301</v>
      </c>
      <c r="AD114" s="68" t="s">
        <v>301</v>
      </c>
      <c r="AE114" s="68" t="s">
        <v>301</v>
      </c>
      <c r="AF114" s="68" t="s">
        <v>301</v>
      </c>
      <c r="AG114" s="68" t="s">
        <v>301</v>
      </c>
      <c r="AH114" s="68" t="s">
        <v>301</v>
      </c>
      <c r="AI114" s="68" t="s">
        <v>301</v>
      </c>
      <c r="AJ114" s="68" t="s">
        <v>301</v>
      </c>
      <c r="AK114" s="68" t="s">
        <v>301</v>
      </c>
      <c r="AL114" s="68" t="s">
        <v>301</v>
      </c>
      <c r="AM114" s="68"/>
      <c r="AN114" s="68"/>
      <c r="AO114" s="68" t="s">
        <v>301</v>
      </c>
      <c r="AP114" s="68" t="s">
        <v>301</v>
      </c>
      <c r="AQ114" s="68" t="s">
        <v>301</v>
      </c>
      <c r="AR114" s="68" t="s">
        <v>301</v>
      </c>
      <c r="AS114" s="39"/>
    </row>
    <row r="115" spans="1:45" ht="12.75">
      <c r="A115" s="108" t="s">
        <v>313</v>
      </c>
      <c r="B115" s="108"/>
      <c r="C115" s="108"/>
      <c r="D115" s="108"/>
      <c r="E115" s="108"/>
      <c r="F115" s="108"/>
      <c r="G115" s="68" t="s">
        <v>301</v>
      </c>
      <c r="H115" s="68" t="s">
        <v>301</v>
      </c>
      <c r="I115" s="68" t="s">
        <v>301</v>
      </c>
      <c r="J115" s="68"/>
      <c r="K115" s="68"/>
      <c r="L115" s="68"/>
      <c r="M115" s="68"/>
      <c r="N115" s="68"/>
      <c r="O115" s="68" t="s">
        <v>301</v>
      </c>
      <c r="P115" s="68" t="s">
        <v>301</v>
      </c>
      <c r="Q115" s="68" t="s">
        <v>301</v>
      </c>
      <c r="R115" s="68" t="s">
        <v>301</v>
      </c>
      <c r="S115" s="68" t="s">
        <v>301</v>
      </c>
      <c r="T115" s="68" t="s">
        <v>301</v>
      </c>
      <c r="U115" s="68" t="s">
        <v>301</v>
      </c>
      <c r="V115" s="68" t="s">
        <v>301</v>
      </c>
      <c r="W115" s="68" t="s">
        <v>301</v>
      </c>
      <c r="X115" s="68" t="s">
        <v>301</v>
      </c>
      <c r="Y115" s="68" t="s">
        <v>301</v>
      </c>
      <c r="Z115" s="68" t="s">
        <v>301</v>
      </c>
      <c r="AA115" s="68" t="s">
        <v>301</v>
      </c>
      <c r="AB115" s="68" t="s">
        <v>301</v>
      </c>
      <c r="AC115" s="68" t="s">
        <v>301</v>
      </c>
      <c r="AD115" s="68" t="s">
        <v>301</v>
      </c>
      <c r="AE115" s="68" t="s">
        <v>301</v>
      </c>
      <c r="AF115" s="68" t="s">
        <v>301</v>
      </c>
      <c r="AG115" s="68" t="s">
        <v>301</v>
      </c>
      <c r="AH115" s="68" t="s">
        <v>301</v>
      </c>
      <c r="AI115" s="68" t="s">
        <v>301</v>
      </c>
      <c r="AJ115" s="68" t="s">
        <v>301</v>
      </c>
      <c r="AK115" s="68" t="s">
        <v>301</v>
      </c>
      <c r="AL115" s="68" t="s">
        <v>301</v>
      </c>
      <c r="AM115" s="68"/>
      <c r="AN115" s="68"/>
      <c r="AO115" s="68" t="s">
        <v>301</v>
      </c>
      <c r="AP115" s="68" t="s">
        <v>301</v>
      </c>
      <c r="AQ115" s="68" t="s">
        <v>301</v>
      </c>
      <c r="AR115" s="68" t="s">
        <v>301</v>
      </c>
      <c r="AS115" s="39"/>
    </row>
    <row r="116" spans="1:45" ht="12.75">
      <c r="A116" s="108" t="s">
        <v>314</v>
      </c>
      <c r="B116" s="108"/>
      <c r="C116" s="108"/>
      <c r="D116" s="108"/>
      <c r="E116" s="108"/>
      <c r="F116" s="108"/>
      <c r="G116" s="68" t="s">
        <v>301</v>
      </c>
      <c r="H116" s="68" t="s">
        <v>301</v>
      </c>
      <c r="I116" s="68" t="s">
        <v>301</v>
      </c>
      <c r="J116" s="68"/>
      <c r="K116" s="68"/>
      <c r="L116" s="68">
        <v>26177</v>
      </c>
      <c r="M116" s="68"/>
      <c r="N116" s="68"/>
      <c r="O116" s="68" t="s">
        <v>301</v>
      </c>
      <c r="P116" s="68" t="s">
        <v>301</v>
      </c>
      <c r="Q116" s="68" t="s">
        <v>301</v>
      </c>
      <c r="R116" s="68" t="s">
        <v>301</v>
      </c>
      <c r="S116" s="68" t="s">
        <v>301</v>
      </c>
      <c r="T116" s="68" t="s">
        <v>301</v>
      </c>
      <c r="U116" s="68" t="s">
        <v>301</v>
      </c>
      <c r="V116" s="68" t="s">
        <v>301</v>
      </c>
      <c r="W116" s="68" t="s">
        <v>301</v>
      </c>
      <c r="X116" s="68" t="s">
        <v>301</v>
      </c>
      <c r="Y116" s="68" t="s">
        <v>301</v>
      </c>
      <c r="Z116" s="68" t="s">
        <v>301</v>
      </c>
      <c r="AA116" s="68" t="s">
        <v>301</v>
      </c>
      <c r="AB116" s="68" t="s">
        <v>301</v>
      </c>
      <c r="AC116" s="68" t="s">
        <v>301</v>
      </c>
      <c r="AD116" s="68" t="s">
        <v>301</v>
      </c>
      <c r="AE116" s="68" t="s">
        <v>301</v>
      </c>
      <c r="AF116" s="68" t="s">
        <v>301</v>
      </c>
      <c r="AG116" s="68" t="s">
        <v>301</v>
      </c>
      <c r="AH116" s="68" t="s">
        <v>301</v>
      </c>
      <c r="AI116" s="68" t="s">
        <v>301</v>
      </c>
      <c r="AJ116" s="68" t="s">
        <v>301</v>
      </c>
      <c r="AK116" s="68" t="s">
        <v>301</v>
      </c>
      <c r="AL116" s="68" t="s">
        <v>301</v>
      </c>
      <c r="AM116" s="68"/>
      <c r="AN116" s="68"/>
      <c r="AO116" s="68" t="s">
        <v>301</v>
      </c>
      <c r="AP116" s="68" t="s">
        <v>301</v>
      </c>
      <c r="AQ116" s="68" t="s">
        <v>301</v>
      </c>
      <c r="AR116" s="68" t="s">
        <v>301</v>
      </c>
      <c r="AS116" s="39"/>
    </row>
    <row r="117" spans="1:45" ht="12.75">
      <c r="A117" s="108" t="s">
        <v>315</v>
      </c>
      <c r="B117" s="108"/>
      <c r="C117" s="108"/>
      <c r="D117" s="108"/>
      <c r="E117" s="108"/>
      <c r="F117" s="108"/>
      <c r="G117" s="68" t="s">
        <v>301</v>
      </c>
      <c r="H117" s="68" t="s">
        <v>301</v>
      </c>
      <c r="I117" s="68" t="s">
        <v>301</v>
      </c>
      <c r="J117" s="68"/>
      <c r="K117" s="68"/>
      <c r="L117" s="68">
        <v>1184</v>
      </c>
      <c r="M117" s="68"/>
      <c r="N117" s="68"/>
      <c r="O117" s="68" t="s">
        <v>301</v>
      </c>
      <c r="P117" s="68" t="s">
        <v>301</v>
      </c>
      <c r="Q117" s="68" t="s">
        <v>301</v>
      </c>
      <c r="R117" s="68" t="s">
        <v>301</v>
      </c>
      <c r="S117" s="68" t="s">
        <v>301</v>
      </c>
      <c r="T117" s="68" t="s">
        <v>301</v>
      </c>
      <c r="U117" s="68" t="s">
        <v>301</v>
      </c>
      <c r="V117" s="68" t="s">
        <v>301</v>
      </c>
      <c r="W117" s="68" t="s">
        <v>301</v>
      </c>
      <c r="X117" s="68" t="s">
        <v>301</v>
      </c>
      <c r="Y117" s="68" t="s">
        <v>301</v>
      </c>
      <c r="Z117" s="68" t="s">
        <v>301</v>
      </c>
      <c r="AA117" s="68" t="s">
        <v>301</v>
      </c>
      <c r="AB117" s="68" t="s">
        <v>301</v>
      </c>
      <c r="AC117" s="68" t="s">
        <v>301</v>
      </c>
      <c r="AD117" s="68" t="s">
        <v>301</v>
      </c>
      <c r="AE117" s="68" t="s">
        <v>301</v>
      </c>
      <c r="AF117" s="68" t="s">
        <v>301</v>
      </c>
      <c r="AG117" s="68" t="s">
        <v>301</v>
      </c>
      <c r="AH117" s="68" t="s">
        <v>301</v>
      </c>
      <c r="AI117" s="68" t="s">
        <v>301</v>
      </c>
      <c r="AJ117" s="68" t="s">
        <v>301</v>
      </c>
      <c r="AK117" s="68" t="s">
        <v>301</v>
      </c>
      <c r="AL117" s="68" t="s">
        <v>301</v>
      </c>
      <c r="AM117" s="68"/>
      <c r="AN117" s="68"/>
      <c r="AO117" s="68" t="s">
        <v>301</v>
      </c>
      <c r="AP117" s="68" t="s">
        <v>301</v>
      </c>
      <c r="AQ117" s="68" t="s">
        <v>301</v>
      </c>
      <c r="AR117" s="68" t="s">
        <v>301</v>
      </c>
      <c r="AS117" s="39"/>
    </row>
    <row r="118" spans="1:45" ht="12.75">
      <c r="A118" s="108" t="s">
        <v>316</v>
      </c>
      <c r="B118" s="108"/>
      <c r="C118" s="108"/>
      <c r="D118" s="108"/>
      <c r="E118" s="108"/>
      <c r="F118" s="108"/>
      <c r="G118" s="68" t="s">
        <v>301</v>
      </c>
      <c r="H118" s="68" t="s">
        <v>301</v>
      </c>
      <c r="I118" s="68" t="s">
        <v>301</v>
      </c>
      <c r="J118" s="68"/>
      <c r="K118" s="68"/>
      <c r="L118" s="68">
        <v>10089</v>
      </c>
      <c r="M118" s="68"/>
      <c r="N118" s="68"/>
      <c r="O118" s="68" t="s">
        <v>301</v>
      </c>
      <c r="P118" s="68" t="s">
        <v>301</v>
      </c>
      <c r="Q118" s="68" t="s">
        <v>301</v>
      </c>
      <c r="R118" s="68" t="s">
        <v>301</v>
      </c>
      <c r="S118" s="68" t="s">
        <v>301</v>
      </c>
      <c r="T118" s="68" t="s">
        <v>301</v>
      </c>
      <c r="U118" s="68" t="s">
        <v>301</v>
      </c>
      <c r="V118" s="68" t="s">
        <v>301</v>
      </c>
      <c r="W118" s="68" t="s">
        <v>301</v>
      </c>
      <c r="X118" s="68" t="s">
        <v>301</v>
      </c>
      <c r="Y118" s="68" t="s">
        <v>301</v>
      </c>
      <c r="Z118" s="68" t="s">
        <v>301</v>
      </c>
      <c r="AA118" s="68" t="s">
        <v>301</v>
      </c>
      <c r="AB118" s="68" t="s">
        <v>301</v>
      </c>
      <c r="AC118" s="68" t="s">
        <v>301</v>
      </c>
      <c r="AD118" s="68" t="s">
        <v>301</v>
      </c>
      <c r="AE118" s="68" t="s">
        <v>301</v>
      </c>
      <c r="AF118" s="68" t="s">
        <v>301</v>
      </c>
      <c r="AG118" s="68" t="s">
        <v>301</v>
      </c>
      <c r="AH118" s="68" t="s">
        <v>301</v>
      </c>
      <c r="AI118" s="68" t="s">
        <v>301</v>
      </c>
      <c r="AJ118" s="68" t="s">
        <v>301</v>
      </c>
      <c r="AK118" s="68" t="s">
        <v>301</v>
      </c>
      <c r="AL118" s="68" t="s">
        <v>301</v>
      </c>
      <c r="AM118" s="68"/>
      <c r="AN118" s="68"/>
      <c r="AO118" s="68" t="s">
        <v>301</v>
      </c>
      <c r="AP118" s="68" t="s">
        <v>301</v>
      </c>
      <c r="AQ118" s="68" t="s">
        <v>301</v>
      </c>
      <c r="AR118" s="68" t="s">
        <v>301</v>
      </c>
      <c r="AS118" s="39"/>
    </row>
    <row r="119" spans="1:45" ht="12.75">
      <c r="A119" s="108" t="s">
        <v>317</v>
      </c>
      <c r="B119" s="108"/>
      <c r="C119" s="108"/>
      <c r="D119" s="108"/>
      <c r="E119" s="108"/>
      <c r="F119" s="108"/>
      <c r="G119" s="68" t="s">
        <v>301</v>
      </c>
      <c r="H119" s="68" t="s">
        <v>301</v>
      </c>
      <c r="I119" s="68" t="s">
        <v>301</v>
      </c>
      <c r="J119" s="68"/>
      <c r="K119" s="68"/>
      <c r="L119" s="68">
        <v>7529</v>
      </c>
      <c r="M119" s="68"/>
      <c r="N119" s="68"/>
      <c r="O119" s="68" t="s">
        <v>301</v>
      </c>
      <c r="P119" s="68" t="s">
        <v>301</v>
      </c>
      <c r="Q119" s="68" t="s">
        <v>301</v>
      </c>
      <c r="R119" s="68" t="s">
        <v>301</v>
      </c>
      <c r="S119" s="68" t="s">
        <v>301</v>
      </c>
      <c r="T119" s="68" t="s">
        <v>301</v>
      </c>
      <c r="U119" s="68" t="s">
        <v>301</v>
      </c>
      <c r="V119" s="68" t="s">
        <v>301</v>
      </c>
      <c r="W119" s="68" t="s">
        <v>301</v>
      </c>
      <c r="X119" s="68" t="s">
        <v>301</v>
      </c>
      <c r="Y119" s="68" t="s">
        <v>301</v>
      </c>
      <c r="Z119" s="68" t="s">
        <v>301</v>
      </c>
      <c r="AA119" s="68" t="s">
        <v>301</v>
      </c>
      <c r="AB119" s="68" t="s">
        <v>301</v>
      </c>
      <c r="AC119" s="68" t="s">
        <v>301</v>
      </c>
      <c r="AD119" s="68" t="s">
        <v>301</v>
      </c>
      <c r="AE119" s="68" t="s">
        <v>301</v>
      </c>
      <c r="AF119" s="68" t="s">
        <v>301</v>
      </c>
      <c r="AG119" s="68" t="s">
        <v>301</v>
      </c>
      <c r="AH119" s="68" t="s">
        <v>301</v>
      </c>
      <c r="AI119" s="68" t="s">
        <v>301</v>
      </c>
      <c r="AJ119" s="68" t="s">
        <v>301</v>
      </c>
      <c r="AK119" s="68" t="s">
        <v>301</v>
      </c>
      <c r="AL119" s="68" t="s">
        <v>301</v>
      </c>
      <c r="AM119" s="68"/>
      <c r="AN119" s="68"/>
      <c r="AO119" s="68" t="s">
        <v>301</v>
      </c>
      <c r="AP119" s="68" t="s">
        <v>301</v>
      </c>
      <c r="AQ119" s="68" t="s">
        <v>301</v>
      </c>
      <c r="AR119" s="68" t="s">
        <v>301</v>
      </c>
      <c r="AS119" s="39"/>
    </row>
    <row r="120" spans="1:45" ht="12.75">
      <c r="A120" s="108" t="s">
        <v>318</v>
      </c>
      <c r="B120" s="108"/>
      <c r="C120" s="108"/>
      <c r="D120" s="108"/>
      <c r="E120" s="108"/>
      <c r="F120" s="108"/>
      <c r="G120" s="68" t="s">
        <v>301</v>
      </c>
      <c r="H120" s="68" t="s">
        <v>301</v>
      </c>
      <c r="I120" s="68" t="s">
        <v>301</v>
      </c>
      <c r="J120" s="68"/>
      <c r="K120" s="68"/>
      <c r="L120" s="68">
        <v>3999</v>
      </c>
      <c r="M120" s="68"/>
      <c r="N120" s="68"/>
      <c r="O120" s="68" t="s">
        <v>301</v>
      </c>
      <c r="P120" s="68" t="s">
        <v>301</v>
      </c>
      <c r="Q120" s="68" t="s">
        <v>301</v>
      </c>
      <c r="R120" s="68" t="s">
        <v>301</v>
      </c>
      <c r="S120" s="68" t="s">
        <v>301</v>
      </c>
      <c r="T120" s="68" t="s">
        <v>301</v>
      </c>
      <c r="U120" s="68" t="s">
        <v>301</v>
      </c>
      <c r="V120" s="68" t="s">
        <v>301</v>
      </c>
      <c r="W120" s="68" t="s">
        <v>301</v>
      </c>
      <c r="X120" s="68" t="s">
        <v>301</v>
      </c>
      <c r="Y120" s="68" t="s">
        <v>301</v>
      </c>
      <c r="Z120" s="68" t="s">
        <v>301</v>
      </c>
      <c r="AA120" s="68" t="s">
        <v>301</v>
      </c>
      <c r="AB120" s="68" t="s">
        <v>301</v>
      </c>
      <c r="AC120" s="68" t="s">
        <v>301</v>
      </c>
      <c r="AD120" s="68" t="s">
        <v>301</v>
      </c>
      <c r="AE120" s="68" t="s">
        <v>301</v>
      </c>
      <c r="AF120" s="68" t="s">
        <v>301</v>
      </c>
      <c r="AG120" s="68" t="s">
        <v>301</v>
      </c>
      <c r="AH120" s="68" t="s">
        <v>301</v>
      </c>
      <c r="AI120" s="68" t="s">
        <v>301</v>
      </c>
      <c r="AJ120" s="68" t="s">
        <v>301</v>
      </c>
      <c r="AK120" s="68" t="s">
        <v>301</v>
      </c>
      <c r="AL120" s="68" t="s">
        <v>301</v>
      </c>
      <c r="AM120" s="68"/>
      <c r="AN120" s="68"/>
      <c r="AO120" s="68" t="s">
        <v>301</v>
      </c>
      <c r="AP120" s="68" t="s">
        <v>301</v>
      </c>
      <c r="AQ120" s="68" t="s">
        <v>301</v>
      </c>
      <c r="AR120" s="68" t="s">
        <v>301</v>
      </c>
      <c r="AS120" s="39"/>
    </row>
    <row r="121" spans="1:45" ht="12.75">
      <c r="A121" s="108" t="s">
        <v>319</v>
      </c>
      <c r="B121" s="108"/>
      <c r="C121" s="108"/>
      <c r="D121" s="108"/>
      <c r="E121" s="108"/>
      <c r="F121" s="108"/>
      <c r="G121" s="68" t="s">
        <v>301</v>
      </c>
      <c r="H121" s="68" t="s">
        <v>301</v>
      </c>
      <c r="I121" s="68" t="s">
        <v>301</v>
      </c>
      <c r="J121" s="68"/>
      <c r="K121" s="68"/>
      <c r="L121" s="68">
        <v>8762</v>
      </c>
      <c r="M121" s="68"/>
      <c r="N121" s="68"/>
      <c r="O121" s="68" t="s">
        <v>301</v>
      </c>
      <c r="P121" s="68" t="s">
        <v>301</v>
      </c>
      <c r="Q121" s="68" t="s">
        <v>301</v>
      </c>
      <c r="R121" s="68" t="s">
        <v>301</v>
      </c>
      <c r="S121" s="68" t="s">
        <v>301</v>
      </c>
      <c r="T121" s="68" t="s">
        <v>301</v>
      </c>
      <c r="U121" s="68" t="s">
        <v>301</v>
      </c>
      <c r="V121" s="68" t="s">
        <v>301</v>
      </c>
      <c r="W121" s="68" t="s">
        <v>301</v>
      </c>
      <c r="X121" s="68" t="s">
        <v>301</v>
      </c>
      <c r="Y121" s="68" t="s">
        <v>301</v>
      </c>
      <c r="Z121" s="68" t="s">
        <v>301</v>
      </c>
      <c r="AA121" s="68" t="s">
        <v>301</v>
      </c>
      <c r="AB121" s="68" t="s">
        <v>301</v>
      </c>
      <c r="AC121" s="68" t="s">
        <v>301</v>
      </c>
      <c r="AD121" s="68" t="s">
        <v>301</v>
      </c>
      <c r="AE121" s="68" t="s">
        <v>301</v>
      </c>
      <c r="AF121" s="68" t="s">
        <v>301</v>
      </c>
      <c r="AG121" s="68" t="s">
        <v>301</v>
      </c>
      <c r="AH121" s="68" t="s">
        <v>301</v>
      </c>
      <c r="AI121" s="68" t="s">
        <v>301</v>
      </c>
      <c r="AJ121" s="68" t="s">
        <v>301</v>
      </c>
      <c r="AK121" s="68" t="s">
        <v>301</v>
      </c>
      <c r="AL121" s="68" t="s">
        <v>301</v>
      </c>
      <c r="AM121" s="68"/>
      <c r="AN121" s="68"/>
      <c r="AO121" s="68" t="s">
        <v>301</v>
      </c>
      <c r="AP121" s="68" t="s">
        <v>301</v>
      </c>
      <c r="AQ121" s="68" t="s">
        <v>301</v>
      </c>
      <c r="AR121" s="68" t="s">
        <v>301</v>
      </c>
      <c r="AS121" s="39"/>
    </row>
    <row r="122" spans="1:45" ht="12.75">
      <c r="A122" s="109" t="s">
        <v>320</v>
      </c>
      <c r="B122" s="109"/>
      <c r="C122" s="109"/>
      <c r="D122" s="109"/>
      <c r="E122" s="109"/>
      <c r="F122" s="109"/>
      <c r="G122" s="69" t="s">
        <v>301</v>
      </c>
      <c r="H122" s="69" t="s">
        <v>301</v>
      </c>
      <c r="I122" s="69" t="s">
        <v>301</v>
      </c>
      <c r="J122" s="69"/>
      <c r="K122" s="69"/>
      <c r="L122" s="69">
        <v>57437</v>
      </c>
      <c r="M122" s="69"/>
      <c r="N122" s="69"/>
      <c r="O122" s="69" t="s">
        <v>301</v>
      </c>
      <c r="P122" s="69" t="s">
        <v>301</v>
      </c>
      <c r="Q122" s="69" t="s">
        <v>301</v>
      </c>
      <c r="R122" s="69" t="s">
        <v>301</v>
      </c>
      <c r="S122" s="69" t="s">
        <v>301</v>
      </c>
      <c r="T122" s="69" t="s">
        <v>301</v>
      </c>
      <c r="U122" s="69" t="s">
        <v>301</v>
      </c>
      <c r="V122" s="69" t="s">
        <v>301</v>
      </c>
      <c r="W122" s="69" t="s">
        <v>301</v>
      </c>
      <c r="X122" s="69" t="s">
        <v>301</v>
      </c>
      <c r="Y122" s="69" t="s">
        <v>301</v>
      </c>
      <c r="Z122" s="69" t="s">
        <v>301</v>
      </c>
      <c r="AA122" s="69" t="s">
        <v>301</v>
      </c>
      <c r="AB122" s="69" t="s">
        <v>301</v>
      </c>
      <c r="AC122" s="69" t="s">
        <v>301</v>
      </c>
      <c r="AD122" s="69" t="s">
        <v>301</v>
      </c>
      <c r="AE122" s="69" t="s">
        <v>301</v>
      </c>
      <c r="AF122" s="69" t="s">
        <v>301</v>
      </c>
      <c r="AG122" s="69" t="s">
        <v>301</v>
      </c>
      <c r="AH122" s="69" t="s">
        <v>301</v>
      </c>
      <c r="AI122" s="69" t="s">
        <v>301</v>
      </c>
      <c r="AJ122" s="69" t="s">
        <v>301</v>
      </c>
      <c r="AK122" s="69" t="s">
        <v>301</v>
      </c>
      <c r="AL122" s="69" t="s">
        <v>301</v>
      </c>
      <c r="AM122" s="69"/>
      <c r="AN122" s="69"/>
      <c r="AO122" s="69" t="s">
        <v>301</v>
      </c>
      <c r="AP122" s="69" t="s">
        <v>301</v>
      </c>
      <c r="AQ122" s="69" t="s">
        <v>301</v>
      </c>
      <c r="AR122" s="69" t="s">
        <v>301</v>
      </c>
      <c r="AS122" s="39"/>
    </row>
    <row r="123" spans="15:47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43"/>
      <c r="AT123" s="43"/>
      <c r="AU123" s="43"/>
    </row>
    <row r="124" spans="1:45" ht="12.75">
      <c r="A124" s="21" t="s">
        <v>327</v>
      </c>
      <c r="D124" s="1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:45" ht="12.75">
      <c r="A125" s="22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:45" ht="12.75">
      <c r="A126" s="21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AS547" s="39"/>
    </row>
    <row r="548" spans="15:17" ht="12.75">
      <c r="O548"/>
      <c r="P548"/>
      <c r="Q548"/>
    </row>
    <row r="549" spans="15:17" ht="12.75">
      <c r="O549"/>
      <c r="P549"/>
      <c r="Q549"/>
    </row>
    <row r="550" spans="15:17" ht="12.75">
      <c r="O550"/>
      <c r="P550"/>
      <c r="Q550"/>
    </row>
  </sheetData>
  <sheetProtection/>
  <mergeCells count="45">
    <mergeCell ref="A122:F122"/>
    <mergeCell ref="A118:F118"/>
    <mergeCell ref="A119:F119"/>
    <mergeCell ref="A120:F120"/>
    <mergeCell ref="A121:F121"/>
    <mergeCell ref="A114:F114"/>
    <mergeCell ref="A115:F115"/>
    <mergeCell ref="A116:F116"/>
    <mergeCell ref="A117:F117"/>
    <mergeCell ref="A110:F110"/>
    <mergeCell ref="A111:F111"/>
    <mergeCell ref="A112:F112"/>
    <mergeCell ref="A113:F113"/>
    <mergeCell ref="A101:AR101"/>
    <mergeCell ref="A107:F107"/>
    <mergeCell ref="A108:F108"/>
    <mergeCell ref="A109:F109"/>
    <mergeCell ref="A63:AR63"/>
    <mergeCell ref="A70:AR70"/>
    <mergeCell ref="A90:AR90"/>
    <mergeCell ref="A100:AR100"/>
    <mergeCell ref="A26:AR26"/>
    <mergeCell ref="A27:AR27"/>
    <mergeCell ref="A34:AR34"/>
    <mergeCell ref="A43:AR43"/>
    <mergeCell ref="A6:N6"/>
    <mergeCell ref="A9:N9"/>
    <mergeCell ref="A11:N11"/>
    <mergeCell ref="A22:A24"/>
    <mergeCell ref="B22:B24"/>
    <mergeCell ref="A7:N7"/>
    <mergeCell ref="C22:C24"/>
    <mergeCell ref="J22:K22"/>
    <mergeCell ref="L22:N22"/>
    <mergeCell ref="G22:I22"/>
    <mergeCell ref="D23:D24"/>
    <mergeCell ref="G23:G24"/>
    <mergeCell ref="L23:L24"/>
    <mergeCell ref="D22:F22"/>
    <mergeCell ref="A10:N10"/>
    <mergeCell ref="A12:N12"/>
    <mergeCell ref="K15:L15"/>
    <mergeCell ref="K19:L19"/>
    <mergeCell ref="K18:L18"/>
    <mergeCell ref="K14:L1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52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6" t="s">
        <v>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5" t="s">
        <v>47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2" t="s">
        <v>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4" t="s">
        <v>43</v>
      </c>
      <c r="L16" s="94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3">
        <f>12615/1000</f>
        <v>12.615</v>
      </c>
      <c r="L17" s="93"/>
      <c r="M17" s="47" t="s">
        <v>9</v>
      </c>
      <c r="N17" s="48">
        <f>57437/1000</f>
        <v>57.437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834</v>
      </c>
      <c r="M19" s="47" t="s">
        <v>9</v>
      </c>
      <c r="N19" s="48">
        <v>5942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3">
        <v>55.18</v>
      </c>
      <c r="L20" s="93"/>
      <c r="M20" s="19" t="s">
        <v>10</v>
      </c>
      <c r="N20" s="48">
        <v>55.18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3">
        <f>482/1000</f>
        <v>0.482</v>
      </c>
      <c r="L21" s="93"/>
      <c r="M21" s="19" t="s">
        <v>9</v>
      </c>
      <c r="N21" s="48">
        <f>10089/1000</f>
        <v>10.089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7" t="s">
        <v>4</v>
      </c>
      <c r="B24" s="97" t="s">
        <v>13</v>
      </c>
      <c r="C24" s="97" t="s">
        <v>16</v>
      </c>
      <c r="D24" s="88" t="s">
        <v>14</v>
      </c>
      <c r="E24" s="89"/>
      <c r="F24" s="90"/>
      <c r="G24" s="88" t="s">
        <v>15</v>
      </c>
      <c r="H24" s="89"/>
      <c r="I24" s="90"/>
      <c r="J24" s="101" t="s">
        <v>5</v>
      </c>
      <c r="K24" s="102"/>
      <c r="L24" s="86" t="s">
        <v>22</v>
      </c>
      <c r="M24" s="86"/>
      <c r="N24" s="86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8"/>
      <c r="B25" s="98"/>
      <c r="C25" s="98"/>
      <c r="D25" s="84" t="s">
        <v>12</v>
      </c>
      <c r="E25" s="23" t="s">
        <v>20</v>
      </c>
      <c r="F25" s="23" t="s">
        <v>17</v>
      </c>
      <c r="G25" s="84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6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9"/>
      <c r="B26" s="99"/>
      <c r="C26" s="99"/>
      <c r="D26" s="85"/>
      <c r="E26" s="17" t="s">
        <v>19</v>
      </c>
      <c r="F26" s="23" t="s">
        <v>18</v>
      </c>
      <c r="G26" s="85"/>
      <c r="H26" s="17" t="s">
        <v>19</v>
      </c>
      <c r="I26" s="23" t="s">
        <v>18</v>
      </c>
      <c r="J26" s="17" t="s">
        <v>19</v>
      </c>
      <c r="K26" s="23" t="s">
        <v>18</v>
      </c>
      <c r="L26" s="87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7" t="s">
        <v>50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39"/>
    </row>
    <row r="29" spans="1:45" ht="17.25" customHeight="1">
      <c r="A29" s="103" t="s">
        <v>51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39"/>
    </row>
    <row r="30" spans="1:45" ht="120">
      <c r="A30" s="50">
        <v>1</v>
      </c>
      <c r="B30" s="51" t="s">
        <v>52</v>
      </c>
      <c r="C30" s="52">
        <v>0.125</v>
      </c>
      <c r="D30" s="53">
        <v>2420.24</v>
      </c>
      <c r="E30" s="53" t="s">
        <v>53</v>
      </c>
      <c r="F30" s="53" t="s">
        <v>54</v>
      </c>
      <c r="G30" s="53">
        <v>303</v>
      </c>
      <c r="H30" s="53" t="s">
        <v>55</v>
      </c>
      <c r="I30" s="53">
        <v>1</v>
      </c>
      <c r="J30" s="53" t="s">
        <v>56</v>
      </c>
      <c r="K30" s="54" t="s">
        <v>57</v>
      </c>
      <c r="L30" s="53">
        <v>1454</v>
      </c>
      <c r="M30" s="53" t="s">
        <v>58</v>
      </c>
      <c r="N30" s="53">
        <v>11</v>
      </c>
      <c r="O30" s="55">
        <f>35+0</f>
        <v>35</v>
      </c>
      <c r="P30" s="56" t="s">
        <v>59</v>
      </c>
      <c r="Q30" s="55">
        <f>738+0</f>
        <v>738</v>
      </c>
      <c r="R30" s="55">
        <v>303</v>
      </c>
      <c r="S30" s="55">
        <v>1454</v>
      </c>
      <c r="T30" s="56"/>
      <c r="U30" s="56"/>
      <c r="V30" s="55"/>
      <c r="W30" s="55"/>
      <c r="X30" s="56">
        <v>2192</v>
      </c>
      <c r="Y30" s="56"/>
      <c r="Z30" s="56"/>
      <c r="AA30" s="56"/>
      <c r="AB30" s="56"/>
      <c r="AC30" s="56"/>
      <c r="AD30" s="56"/>
      <c r="AE30" s="57">
        <v>738</v>
      </c>
      <c r="AF30" s="57">
        <v>11</v>
      </c>
      <c r="AG30" s="57"/>
      <c r="AH30" s="57">
        <v>705</v>
      </c>
      <c r="AI30" s="55">
        <v>35</v>
      </c>
      <c r="AJ30" s="55">
        <v>1</v>
      </c>
      <c r="AK30" s="55"/>
      <c r="AL30" s="55">
        <v>267</v>
      </c>
      <c r="AM30" s="55">
        <v>1454</v>
      </c>
      <c r="AN30" s="55">
        <v>303</v>
      </c>
      <c r="AO30" s="58">
        <v>21.09</v>
      </c>
      <c r="AP30" s="58">
        <v>11.076</v>
      </c>
      <c r="AQ30" s="58">
        <v>20.99</v>
      </c>
      <c r="AR30" s="58">
        <v>2.64</v>
      </c>
      <c r="AS30" s="39"/>
    </row>
    <row r="31" spans="1:45" ht="12.75">
      <c r="A31" s="59" t="s">
        <v>23</v>
      </c>
      <c r="B31" s="60" t="s">
        <v>60</v>
      </c>
      <c r="C31" s="61" t="s">
        <v>23</v>
      </c>
      <c r="D31" s="62"/>
      <c r="E31" s="62"/>
      <c r="F31" s="62"/>
      <c r="G31" s="62">
        <v>349</v>
      </c>
      <c r="H31" s="62"/>
      <c r="I31" s="62"/>
      <c r="J31" s="62"/>
      <c r="K31" s="63"/>
      <c r="L31" s="62">
        <v>2192</v>
      </c>
      <c r="M31" s="62"/>
      <c r="N31" s="62"/>
      <c r="O31" s="64"/>
      <c r="P31" s="65"/>
      <c r="Q31" s="64"/>
      <c r="R31" s="64"/>
      <c r="S31" s="64"/>
      <c r="T31" s="65" t="s">
        <v>60</v>
      </c>
      <c r="U31" s="65"/>
      <c r="V31" s="64">
        <v>2192</v>
      </c>
      <c r="W31" s="64"/>
      <c r="X31" s="65"/>
      <c r="Y31" s="65">
        <v>349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84">
      <c r="A32" s="50">
        <v>2</v>
      </c>
      <c r="B32" s="51" t="s">
        <v>61</v>
      </c>
      <c r="C32" s="52">
        <v>0.175</v>
      </c>
      <c r="D32" s="53">
        <v>247.94</v>
      </c>
      <c r="E32" s="53" t="s">
        <v>62</v>
      </c>
      <c r="F32" s="53" t="s">
        <v>63</v>
      </c>
      <c r="G32" s="53">
        <v>43</v>
      </c>
      <c r="H32" s="53" t="s">
        <v>64</v>
      </c>
      <c r="I32" s="53"/>
      <c r="J32" s="53" t="s">
        <v>65</v>
      </c>
      <c r="K32" s="54" t="s">
        <v>66</v>
      </c>
      <c r="L32" s="53">
        <v>876</v>
      </c>
      <c r="M32" s="53" t="s">
        <v>67</v>
      </c>
      <c r="N32" s="53"/>
      <c r="O32" s="55">
        <f>41+0</f>
        <v>41</v>
      </c>
      <c r="P32" s="56" t="s">
        <v>59</v>
      </c>
      <c r="Q32" s="55">
        <f>865+0</f>
        <v>865</v>
      </c>
      <c r="R32" s="55">
        <v>43</v>
      </c>
      <c r="S32" s="55">
        <v>876</v>
      </c>
      <c r="T32" s="56"/>
      <c r="U32" s="56"/>
      <c r="V32" s="55"/>
      <c r="W32" s="55"/>
      <c r="X32" s="56">
        <v>1732</v>
      </c>
      <c r="Y32" s="56"/>
      <c r="Z32" s="56"/>
      <c r="AA32" s="56"/>
      <c r="AB32" s="56"/>
      <c r="AC32" s="56"/>
      <c r="AD32" s="56"/>
      <c r="AE32" s="57">
        <v>865</v>
      </c>
      <c r="AF32" s="57"/>
      <c r="AG32" s="57"/>
      <c r="AH32" s="57">
        <v>11</v>
      </c>
      <c r="AI32" s="55">
        <v>41</v>
      </c>
      <c r="AJ32" s="55"/>
      <c r="AK32" s="55"/>
      <c r="AL32" s="55">
        <v>2</v>
      </c>
      <c r="AM32" s="55">
        <v>876</v>
      </c>
      <c r="AN32" s="55">
        <v>43</v>
      </c>
      <c r="AO32" s="58">
        <v>21.09</v>
      </c>
      <c r="AP32" s="58">
        <v>13.214</v>
      </c>
      <c r="AQ32" s="58">
        <v>20.99</v>
      </c>
      <c r="AR32" s="58">
        <v>5.686</v>
      </c>
      <c r="AS32" s="39"/>
    </row>
    <row r="33" spans="1:45" ht="12.75">
      <c r="A33" s="59" t="s">
        <v>23</v>
      </c>
      <c r="B33" s="60" t="s">
        <v>60</v>
      </c>
      <c r="C33" s="61" t="s">
        <v>23</v>
      </c>
      <c r="D33" s="62"/>
      <c r="E33" s="62"/>
      <c r="F33" s="62"/>
      <c r="G33" s="62">
        <v>96</v>
      </c>
      <c r="H33" s="62"/>
      <c r="I33" s="62"/>
      <c r="J33" s="62"/>
      <c r="K33" s="63"/>
      <c r="L33" s="62">
        <v>1732</v>
      </c>
      <c r="M33" s="62"/>
      <c r="N33" s="62"/>
      <c r="O33" s="64"/>
      <c r="P33" s="65"/>
      <c r="Q33" s="64"/>
      <c r="R33" s="64"/>
      <c r="S33" s="64"/>
      <c r="T33" s="65" t="s">
        <v>60</v>
      </c>
      <c r="U33" s="65"/>
      <c r="V33" s="64">
        <v>1732</v>
      </c>
      <c r="W33" s="64"/>
      <c r="X33" s="65"/>
      <c r="Y33" s="65">
        <v>96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20">
      <c r="A34" s="50">
        <v>3</v>
      </c>
      <c r="B34" s="51" t="s">
        <v>68</v>
      </c>
      <c r="C34" s="52">
        <v>0.268</v>
      </c>
      <c r="D34" s="53">
        <v>831.28</v>
      </c>
      <c r="E34" s="53" t="s">
        <v>69</v>
      </c>
      <c r="F34" s="53" t="s">
        <v>70</v>
      </c>
      <c r="G34" s="53">
        <v>223</v>
      </c>
      <c r="H34" s="53" t="s">
        <v>71</v>
      </c>
      <c r="I34" s="53"/>
      <c r="J34" s="53" t="s">
        <v>72</v>
      </c>
      <c r="K34" s="54" t="s">
        <v>73</v>
      </c>
      <c r="L34" s="53">
        <v>2752</v>
      </c>
      <c r="M34" s="53" t="s">
        <v>74</v>
      </c>
      <c r="N34" s="53"/>
      <c r="O34" s="55">
        <f>88+0</f>
        <v>88</v>
      </c>
      <c r="P34" s="56" t="s">
        <v>59</v>
      </c>
      <c r="Q34" s="55">
        <f>1856+0</f>
        <v>1856</v>
      </c>
      <c r="R34" s="55">
        <v>223</v>
      </c>
      <c r="S34" s="55">
        <v>2752</v>
      </c>
      <c r="T34" s="56"/>
      <c r="U34" s="56"/>
      <c r="V34" s="55"/>
      <c r="W34" s="55"/>
      <c r="X34" s="56">
        <v>4794</v>
      </c>
      <c r="Y34" s="56"/>
      <c r="Z34" s="56"/>
      <c r="AA34" s="56"/>
      <c r="AB34" s="56"/>
      <c r="AC34" s="56"/>
      <c r="AD34" s="56"/>
      <c r="AE34" s="57">
        <v>1856</v>
      </c>
      <c r="AF34" s="57"/>
      <c r="AG34" s="57"/>
      <c r="AH34" s="57">
        <v>896</v>
      </c>
      <c r="AI34" s="55">
        <v>88</v>
      </c>
      <c r="AJ34" s="55"/>
      <c r="AK34" s="55"/>
      <c r="AL34" s="55">
        <v>135</v>
      </c>
      <c r="AM34" s="55">
        <v>2752</v>
      </c>
      <c r="AN34" s="55">
        <v>223</v>
      </c>
      <c r="AO34" s="58">
        <v>21.09</v>
      </c>
      <c r="AP34" s="58">
        <v>10.755</v>
      </c>
      <c r="AQ34" s="58">
        <v>20.632</v>
      </c>
      <c r="AR34" s="58">
        <v>6.64</v>
      </c>
      <c r="AS34" s="39"/>
    </row>
    <row r="35" spans="1:45" ht="12.75">
      <c r="A35" s="59" t="s">
        <v>23</v>
      </c>
      <c r="B35" s="60" t="s">
        <v>60</v>
      </c>
      <c r="C35" s="61" t="s">
        <v>23</v>
      </c>
      <c r="D35" s="62"/>
      <c r="E35" s="62"/>
      <c r="F35" s="62"/>
      <c r="G35" s="62">
        <v>347</v>
      </c>
      <c r="H35" s="62"/>
      <c r="I35" s="62"/>
      <c r="J35" s="62"/>
      <c r="K35" s="63"/>
      <c r="L35" s="62">
        <v>4794</v>
      </c>
      <c r="M35" s="62"/>
      <c r="N35" s="62"/>
      <c r="O35" s="64"/>
      <c r="P35" s="65"/>
      <c r="Q35" s="64"/>
      <c r="R35" s="64"/>
      <c r="S35" s="64"/>
      <c r="T35" s="65" t="s">
        <v>60</v>
      </c>
      <c r="U35" s="65"/>
      <c r="V35" s="64">
        <v>4794</v>
      </c>
      <c r="W35" s="64"/>
      <c r="X35" s="65"/>
      <c r="Y35" s="65">
        <v>347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7.25" customHeight="1">
      <c r="A36" s="103" t="s">
        <v>75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39"/>
    </row>
    <row r="37" spans="1:45" ht="96">
      <c r="A37" s="50">
        <v>4</v>
      </c>
      <c r="B37" s="51" t="s">
        <v>76</v>
      </c>
      <c r="C37" s="52">
        <v>0.15515</v>
      </c>
      <c r="D37" s="53">
        <v>28.14</v>
      </c>
      <c r="E37" s="53">
        <v>28.14</v>
      </c>
      <c r="F37" s="53"/>
      <c r="G37" s="53">
        <v>4</v>
      </c>
      <c r="H37" s="53">
        <v>4</v>
      </c>
      <c r="I37" s="53"/>
      <c r="J37" s="53">
        <v>21.09</v>
      </c>
      <c r="K37" s="54"/>
      <c r="L37" s="53">
        <v>84</v>
      </c>
      <c r="M37" s="53">
        <v>84</v>
      </c>
      <c r="N37" s="53"/>
      <c r="O37" s="55">
        <f>4+0</f>
        <v>4</v>
      </c>
      <c r="P37" s="56" t="s">
        <v>59</v>
      </c>
      <c r="Q37" s="55">
        <f>84+0</f>
        <v>84</v>
      </c>
      <c r="R37" s="55">
        <v>4</v>
      </c>
      <c r="S37" s="55">
        <v>84</v>
      </c>
      <c r="T37" s="56"/>
      <c r="U37" s="56"/>
      <c r="V37" s="55"/>
      <c r="W37" s="55"/>
      <c r="X37" s="56">
        <v>179</v>
      </c>
      <c r="Y37" s="56"/>
      <c r="Z37" s="56"/>
      <c r="AA37" s="56"/>
      <c r="AB37" s="56"/>
      <c r="AC37" s="56"/>
      <c r="AD37" s="56"/>
      <c r="AE37" s="57">
        <v>84</v>
      </c>
      <c r="AF37" s="57"/>
      <c r="AG37" s="57"/>
      <c r="AH37" s="57"/>
      <c r="AI37" s="55">
        <v>4</v>
      </c>
      <c r="AJ37" s="55"/>
      <c r="AK37" s="55"/>
      <c r="AL37" s="55"/>
      <c r="AM37" s="55">
        <v>84</v>
      </c>
      <c r="AN37" s="55">
        <v>4</v>
      </c>
      <c r="AO37" s="58">
        <v>21.09</v>
      </c>
      <c r="AP37" s="58" t="s">
        <v>23</v>
      </c>
      <c r="AQ37" s="58" t="s">
        <v>23</v>
      </c>
      <c r="AR37" s="58" t="s">
        <v>23</v>
      </c>
      <c r="AS37" s="39"/>
    </row>
    <row r="38" spans="1:45" ht="12.75">
      <c r="A38" s="59" t="s">
        <v>23</v>
      </c>
      <c r="B38" s="60" t="s">
        <v>60</v>
      </c>
      <c r="C38" s="61" t="s">
        <v>23</v>
      </c>
      <c r="D38" s="62"/>
      <c r="E38" s="62"/>
      <c r="F38" s="62"/>
      <c r="G38" s="62">
        <v>10</v>
      </c>
      <c r="H38" s="62"/>
      <c r="I38" s="62"/>
      <c r="J38" s="62"/>
      <c r="K38" s="63"/>
      <c r="L38" s="62">
        <v>179</v>
      </c>
      <c r="M38" s="62"/>
      <c r="N38" s="62"/>
      <c r="O38" s="64"/>
      <c r="P38" s="65"/>
      <c r="Q38" s="64"/>
      <c r="R38" s="64"/>
      <c r="S38" s="64"/>
      <c r="T38" s="65" t="s">
        <v>60</v>
      </c>
      <c r="U38" s="65"/>
      <c r="V38" s="64">
        <v>179</v>
      </c>
      <c r="W38" s="64"/>
      <c r="X38" s="65"/>
      <c r="Y38" s="65">
        <v>10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08">
      <c r="A39" s="50">
        <v>5</v>
      </c>
      <c r="B39" s="51" t="s">
        <v>77</v>
      </c>
      <c r="C39" s="52">
        <v>0.125</v>
      </c>
      <c r="D39" s="53">
        <v>1986.28</v>
      </c>
      <c r="E39" s="53" t="s">
        <v>78</v>
      </c>
      <c r="F39" s="53" t="s">
        <v>79</v>
      </c>
      <c r="G39" s="53">
        <v>248</v>
      </c>
      <c r="H39" s="53" t="s">
        <v>80</v>
      </c>
      <c r="I39" s="53">
        <v>2</v>
      </c>
      <c r="J39" s="53" t="s">
        <v>81</v>
      </c>
      <c r="K39" s="54" t="s">
        <v>82</v>
      </c>
      <c r="L39" s="53">
        <v>2420</v>
      </c>
      <c r="M39" s="53" t="s">
        <v>83</v>
      </c>
      <c r="N39" s="53">
        <v>22</v>
      </c>
      <c r="O39" s="55">
        <f>30+0</f>
        <v>30</v>
      </c>
      <c r="P39" s="56" t="s">
        <v>59</v>
      </c>
      <c r="Q39" s="55">
        <f>633+0</f>
        <v>633</v>
      </c>
      <c r="R39" s="55">
        <v>248</v>
      </c>
      <c r="S39" s="55">
        <v>2420</v>
      </c>
      <c r="T39" s="56"/>
      <c r="U39" s="56"/>
      <c r="V39" s="55"/>
      <c r="W39" s="55"/>
      <c r="X39" s="56">
        <v>3135</v>
      </c>
      <c r="Y39" s="56"/>
      <c r="Z39" s="56"/>
      <c r="AA39" s="56"/>
      <c r="AB39" s="56"/>
      <c r="AC39" s="56"/>
      <c r="AD39" s="56"/>
      <c r="AE39" s="57">
        <v>633</v>
      </c>
      <c r="AF39" s="57">
        <v>22</v>
      </c>
      <c r="AG39" s="57"/>
      <c r="AH39" s="57">
        <v>1765</v>
      </c>
      <c r="AI39" s="55">
        <v>30</v>
      </c>
      <c r="AJ39" s="55">
        <v>2</v>
      </c>
      <c r="AK39" s="55"/>
      <c r="AL39" s="55">
        <v>216</v>
      </c>
      <c r="AM39" s="55">
        <v>2420</v>
      </c>
      <c r="AN39" s="55">
        <v>248</v>
      </c>
      <c r="AO39" s="58">
        <v>21.09</v>
      </c>
      <c r="AP39" s="58">
        <v>10.834</v>
      </c>
      <c r="AQ39" s="58">
        <v>21.05</v>
      </c>
      <c r="AR39" s="58">
        <v>8.171</v>
      </c>
      <c r="AS39" s="39"/>
    </row>
    <row r="40" spans="1:45" ht="12.75">
      <c r="A40" s="59" t="s">
        <v>23</v>
      </c>
      <c r="B40" s="60" t="s">
        <v>60</v>
      </c>
      <c r="C40" s="61" t="s">
        <v>23</v>
      </c>
      <c r="D40" s="62"/>
      <c r="E40" s="62"/>
      <c r="F40" s="62"/>
      <c r="G40" s="62">
        <v>292</v>
      </c>
      <c r="H40" s="62"/>
      <c r="I40" s="62"/>
      <c r="J40" s="62"/>
      <c r="K40" s="63"/>
      <c r="L40" s="62">
        <v>3135</v>
      </c>
      <c r="M40" s="62"/>
      <c r="N40" s="62"/>
      <c r="O40" s="64"/>
      <c r="P40" s="65"/>
      <c r="Q40" s="64"/>
      <c r="R40" s="64"/>
      <c r="S40" s="64"/>
      <c r="T40" s="65" t="s">
        <v>60</v>
      </c>
      <c r="U40" s="65"/>
      <c r="V40" s="64">
        <v>3135</v>
      </c>
      <c r="W40" s="64"/>
      <c r="X40" s="65"/>
      <c r="Y40" s="65">
        <v>292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20">
      <c r="A41" s="50">
        <v>6</v>
      </c>
      <c r="B41" s="51" t="s">
        <v>84</v>
      </c>
      <c r="C41" s="52">
        <v>0.125</v>
      </c>
      <c r="D41" s="53">
        <v>826.92</v>
      </c>
      <c r="E41" s="53" t="s">
        <v>85</v>
      </c>
      <c r="F41" s="53" t="s">
        <v>86</v>
      </c>
      <c r="G41" s="53">
        <v>103</v>
      </c>
      <c r="H41" s="53" t="s">
        <v>87</v>
      </c>
      <c r="I41" s="53">
        <v>1</v>
      </c>
      <c r="J41" s="53" t="s">
        <v>88</v>
      </c>
      <c r="K41" s="54" t="s">
        <v>89</v>
      </c>
      <c r="L41" s="53">
        <v>886</v>
      </c>
      <c r="M41" s="53" t="s">
        <v>90</v>
      </c>
      <c r="N41" s="53">
        <v>10</v>
      </c>
      <c r="O41" s="55">
        <f>29+0</f>
        <v>29</v>
      </c>
      <c r="P41" s="56" t="s">
        <v>59</v>
      </c>
      <c r="Q41" s="55">
        <f>612+0</f>
        <v>612</v>
      </c>
      <c r="R41" s="55">
        <v>103</v>
      </c>
      <c r="S41" s="55">
        <v>886</v>
      </c>
      <c r="T41" s="56"/>
      <c r="U41" s="56"/>
      <c r="V41" s="55"/>
      <c r="W41" s="55"/>
      <c r="X41" s="56">
        <v>1559</v>
      </c>
      <c r="Y41" s="56"/>
      <c r="Z41" s="56"/>
      <c r="AA41" s="56"/>
      <c r="AB41" s="56"/>
      <c r="AC41" s="56"/>
      <c r="AD41" s="56"/>
      <c r="AE41" s="57">
        <v>612</v>
      </c>
      <c r="AF41" s="57">
        <v>10</v>
      </c>
      <c r="AG41" s="57"/>
      <c r="AH41" s="57">
        <v>264</v>
      </c>
      <c r="AI41" s="55">
        <v>29</v>
      </c>
      <c r="AJ41" s="55">
        <v>1</v>
      </c>
      <c r="AK41" s="55"/>
      <c r="AL41" s="55">
        <v>73</v>
      </c>
      <c r="AM41" s="55">
        <v>886</v>
      </c>
      <c r="AN41" s="55">
        <v>103</v>
      </c>
      <c r="AO41" s="58">
        <v>21.09</v>
      </c>
      <c r="AP41" s="58">
        <v>10.364</v>
      </c>
      <c r="AQ41" s="58">
        <v>20.632</v>
      </c>
      <c r="AR41" s="58">
        <v>3.616</v>
      </c>
      <c r="AS41" s="39"/>
    </row>
    <row r="42" spans="1:45" ht="12.75">
      <c r="A42" s="59" t="s">
        <v>23</v>
      </c>
      <c r="B42" s="60" t="s">
        <v>60</v>
      </c>
      <c r="C42" s="61" t="s">
        <v>23</v>
      </c>
      <c r="D42" s="62"/>
      <c r="E42" s="62"/>
      <c r="F42" s="62"/>
      <c r="G42" s="62">
        <v>144</v>
      </c>
      <c r="H42" s="62"/>
      <c r="I42" s="62"/>
      <c r="J42" s="62"/>
      <c r="K42" s="63"/>
      <c r="L42" s="62">
        <v>1559</v>
      </c>
      <c r="M42" s="62"/>
      <c r="N42" s="62"/>
      <c r="O42" s="64"/>
      <c r="P42" s="65"/>
      <c r="Q42" s="64"/>
      <c r="R42" s="64"/>
      <c r="S42" s="64"/>
      <c r="T42" s="65" t="s">
        <v>60</v>
      </c>
      <c r="U42" s="65"/>
      <c r="V42" s="64">
        <v>1559</v>
      </c>
      <c r="W42" s="64"/>
      <c r="X42" s="65"/>
      <c r="Y42" s="65">
        <v>144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44">
      <c r="A43" s="50">
        <v>7</v>
      </c>
      <c r="B43" s="51" t="s">
        <v>91</v>
      </c>
      <c r="C43" s="52">
        <v>0.145</v>
      </c>
      <c r="D43" s="53">
        <v>1271.93</v>
      </c>
      <c r="E43" s="53" t="s">
        <v>92</v>
      </c>
      <c r="F43" s="53">
        <v>13.68</v>
      </c>
      <c r="G43" s="53">
        <v>184</v>
      </c>
      <c r="H43" s="53" t="s">
        <v>93</v>
      </c>
      <c r="I43" s="53">
        <v>2</v>
      </c>
      <c r="J43" s="53" t="s">
        <v>94</v>
      </c>
      <c r="K43" s="54" t="s">
        <v>95</v>
      </c>
      <c r="L43" s="53">
        <v>773</v>
      </c>
      <c r="M43" s="53" t="s">
        <v>96</v>
      </c>
      <c r="N43" s="53">
        <v>11</v>
      </c>
      <c r="O43" s="55">
        <f>10+0</f>
        <v>10</v>
      </c>
      <c r="P43" s="56" t="s">
        <v>59</v>
      </c>
      <c r="Q43" s="55">
        <f>211+0</f>
        <v>211</v>
      </c>
      <c r="R43" s="55">
        <v>184</v>
      </c>
      <c r="S43" s="55">
        <v>773</v>
      </c>
      <c r="T43" s="56"/>
      <c r="U43" s="56"/>
      <c r="V43" s="55"/>
      <c r="W43" s="55"/>
      <c r="X43" s="56">
        <v>1056</v>
      </c>
      <c r="Y43" s="56"/>
      <c r="Z43" s="56"/>
      <c r="AA43" s="56"/>
      <c r="AB43" s="56"/>
      <c r="AC43" s="56"/>
      <c r="AD43" s="56"/>
      <c r="AE43" s="57">
        <v>211</v>
      </c>
      <c r="AF43" s="57">
        <v>11</v>
      </c>
      <c r="AG43" s="57"/>
      <c r="AH43" s="57">
        <v>551</v>
      </c>
      <c r="AI43" s="55">
        <v>10</v>
      </c>
      <c r="AJ43" s="55">
        <v>2</v>
      </c>
      <c r="AK43" s="55"/>
      <c r="AL43" s="55">
        <v>172</v>
      </c>
      <c r="AM43" s="55">
        <v>773</v>
      </c>
      <c r="AN43" s="55">
        <v>184</v>
      </c>
      <c r="AO43" s="58">
        <v>21.09</v>
      </c>
      <c r="AP43" s="58">
        <v>5.393</v>
      </c>
      <c r="AQ43" s="58">
        <v>21.09</v>
      </c>
      <c r="AR43" s="58">
        <v>3.205</v>
      </c>
      <c r="AS43" s="39"/>
    </row>
    <row r="44" spans="1:45" ht="12.75">
      <c r="A44" s="59" t="s">
        <v>23</v>
      </c>
      <c r="B44" s="60" t="s">
        <v>60</v>
      </c>
      <c r="C44" s="61" t="s">
        <v>23</v>
      </c>
      <c r="D44" s="62"/>
      <c r="E44" s="62"/>
      <c r="F44" s="62"/>
      <c r="G44" s="62">
        <v>201</v>
      </c>
      <c r="H44" s="62"/>
      <c r="I44" s="62"/>
      <c r="J44" s="62"/>
      <c r="K44" s="63"/>
      <c r="L44" s="62">
        <v>1056</v>
      </c>
      <c r="M44" s="62"/>
      <c r="N44" s="62"/>
      <c r="O44" s="64"/>
      <c r="P44" s="65"/>
      <c r="Q44" s="64"/>
      <c r="R44" s="64"/>
      <c r="S44" s="64"/>
      <c r="T44" s="65" t="s">
        <v>60</v>
      </c>
      <c r="U44" s="65"/>
      <c r="V44" s="64">
        <v>1056</v>
      </c>
      <c r="W44" s="64"/>
      <c r="X44" s="65"/>
      <c r="Y44" s="65">
        <v>201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7.25" customHeight="1">
      <c r="A45" s="103" t="s">
        <v>97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39"/>
    </row>
    <row r="46" spans="1:45" ht="96">
      <c r="A46" s="50">
        <v>8</v>
      </c>
      <c r="B46" s="51" t="s">
        <v>98</v>
      </c>
      <c r="C46" s="52">
        <v>0.0245</v>
      </c>
      <c r="D46" s="53">
        <v>1630.5</v>
      </c>
      <c r="E46" s="53">
        <v>1459.2</v>
      </c>
      <c r="F46" s="53" t="s">
        <v>99</v>
      </c>
      <c r="G46" s="53">
        <v>40</v>
      </c>
      <c r="H46" s="53">
        <v>36</v>
      </c>
      <c r="I46" s="53" t="s">
        <v>100</v>
      </c>
      <c r="J46" s="53" t="s">
        <v>101</v>
      </c>
      <c r="K46" s="54" t="s">
        <v>102</v>
      </c>
      <c r="L46" s="53">
        <v>812</v>
      </c>
      <c r="M46" s="53">
        <v>759</v>
      </c>
      <c r="N46" s="53" t="s">
        <v>103</v>
      </c>
      <c r="O46" s="55">
        <f>36+2</f>
        <v>38</v>
      </c>
      <c r="P46" s="56" t="s">
        <v>59</v>
      </c>
      <c r="Q46" s="55">
        <f>759+42</f>
        <v>801</v>
      </c>
      <c r="R46" s="55">
        <v>40</v>
      </c>
      <c r="S46" s="55">
        <v>812</v>
      </c>
      <c r="T46" s="56"/>
      <c r="U46" s="56"/>
      <c r="V46" s="55"/>
      <c r="W46" s="55"/>
      <c r="X46" s="56">
        <v>1789</v>
      </c>
      <c r="Y46" s="56"/>
      <c r="Z46" s="56"/>
      <c r="AA46" s="56"/>
      <c r="AB46" s="56"/>
      <c r="AC46" s="56"/>
      <c r="AD46" s="56"/>
      <c r="AE46" s="57">
        <v>759</v>
      </c>
      <c r="AF46" s="57">
        <v>53</v>
      </c>
      <c r="AG46" s="57">
        <v>42</v>
      </c>
      <c r="AH46" s="57"/>
      <c r="AI46" s="55">
        <v>36</v>
      </c>
      <c r="AJ46" s="55">
        <v>4</v>
      </c>
      <c r="AK46" s="55">
        <v>2</v>
      </c>
      <c r="AL46" s="55"/>
      <c r="AM46" s="55">
        <v>812</v>
      </c>
      <c r="AN46" s="55">
        <v>40</v>
      </c>
      <c r="AO46" s="58">
        <v>21.09</v>
      </c>
      <c r="AP46" s="58">
        <v>13.208</v>
      </c>
      <c r="AQ46" s="58">
        <v>21.085</v>
      </c>
      <c r="AR46" s="58">
        <v>5.48</v>
      </c>
      <c r="AS46" s="39"/>
    </row>
    <row r="47" spans="1:45" ht="12.75">
      <c r="A47" s="59" t="s">
        <v>23</v>
      </c>
      <c r="B47" s="60" t="s">
        <v>60</v>
      </c>
      <c r="C47" s="61" t="s">
        <v>23</v>
      </c>
      <c r="D47" s="62"/>
      <c r="E47" s="62"/>
      <c r="F47" s="62"/>
      <c r="G47" s="62">
        <v>101</v>
      </c>
      <c r="H47" s="62"/>
      <c r="I47" s="62"/>
      <c r="J47" s="62"/>
      <c r="K47" s="63"/>
      <c r="L47" s="62">
        <v>1789</v>
      </c>
      <c r="M47" s="62"/>
      <c r="N47" s="62"/>
      <c r="O47" s="64"/>
      <c r="P47" s="65"/>
      <c r="Q47" s="64"/>
      <c r="R47" s="64"/>
      <c r="S47" s="64"/>
      <c r="T47" s="65" t="s">
        <v>60</v>
      </c>
      <c r="U47" s="65"/>
      <c r="V47" s="64">
        <v>1789</v>
      </c>
      <c r="W47" s="64"/>
      <c r="X47" s="65"/>
      <c r="Y47" s="65">
        <v>101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32">
      <c r="A48" s="50">
        <v>9</v>
      </c>
      <c r="B48" s="51" t="s">
        <v>104</v>
      </c>
      <c r="C48" s="52">
        <v>0.0245</v>
      </c>
      <c r="D48" s="53">
        <v>183943.75</v>
      </c>
      <c r="E48" s="53" t="s">
        <v>105</v>
      </c>
      <c r="F48" s="53" t="s">
        <v>106</v>
      </c>
      <c r="G48" s="53">
        <v>4507</v>
      </c>
      <c r="H48" s="53" t="s">
        <v>107</v>
      </c>
      <c r="I48" s="53">
        <v>10</v>
      </c>
      <c r="J48" s="53" t="s">
        <v>108</v>
      </c>
      <c r="K48" s="54" t="s">
        <v>109</v>
      </c>
      <c r="L48" s="53">
        <v>9010</v>
      </c>
      <c r="M48" s="53" t="s">
        <v>110</v>
      </c>
      <c r="N48" s="53">
        <v>89</v>
      </c>
      <c r="O48" s="55">
        <f>31+0</f>
        <v>31</v>
      </c>
      <c r="P48" s="56" t="s">
        <v>59</v>
      </c>
      <c r="Q48" s="55">
        <f>654+0</f>
        <v>654</v>
      </c>
      <c r="R48" s="55">
        <v>4507</v>
      </c>
      <c r="S48" s="55">
        <v>9010</v>
      </c>
      <c r="T48" s="56"/>
      <c r="U48" s="56"/>
      <c r="V48" s="55"/>
      <c r="W48" s="55"/>
      <c r="X48" s="56">
        <v>9821</v>
      </c>
      <c r="Y48" s="56"/>
      <c r="Z48" s="56"/>
      <c r="AA48" s="56"/>
      <c r="AB48" s="56"/>
      <c r="AC48" s="56"/>
      <c r="AD48" s="56"/>
      <c r="AE48" s="57">
        <v>654</v>
      </c>
      <c r="AF48" s="57">
        <v>89</v>
      </c>
      <c r="AG48" s="57"/>
      <c r="AH48" s="57">
        <v>8267</v>
      </c>
      <c r="AI48" s="55">
        <v>31</v>
      </c>
      <c r="AJ48" s="55">
        <v>10</v>
      </c>
      <c r="AK48" s="55"/>
      <c r="AL48" s="55">
        <v>4466</v>
      </c>
      <c r="AM48" s="55">
        <v>9010</v>
      </c>
      <c r="AN48" s="55">
        <v>4507</v>
      </c>
      <c r="AO48" s="58">
        <v>21.09</v>
      </c>
      <c r="AP48" s="58">
        <v>8.906</v>
      </c>
      <c r="AQ48" s="58">
        <v>21.072</v>
      </c>
      <c r="AR48" s="58">
        <v>1.851</v>
      </c>
      <c r="AS48" s="39"/>
    </row>
    <row r="49" spans="1:45" ht="12.75">
      <c r="A49" s="59" t="s">
        <v>23</v>
      </c>
      <c r="B49" s="60" t="s">
        <v>60</v>
      </c>
      <c r="C49" s="61" t="s">
        <v>23</v>
      </c>
      <c r="D49" s="62"/>
      <c r="E49" s="62"/>
      <c r="F49" s="62"/>
      <c r="G49" s="62">
        <v>4557</v>
      </c>
      <c r="H49" s="62"/>
      <c r="I49" s="62"/>
      <c r="J49" s="62"/>
      <c r="K49" s="63"/>
      <c r="L49" s="62">
        <v>9821</v>
      </c>
      <c r="M49" s="62"/>
      <c r="N49" s="62"/>
      <c r="O49" s="64"/>
      <c r="P49" s="65"/>
      <c r="Q49" s="64"/>
      <c r="R49" s="64"/>
      <c r="S49" s="64"/>
      <c r="T49" s="65" t="s">
        <v>60</v>
      </c>
      <c r="U49" s="65"/>
      <c r="V49" s="64">
        <v>9821</v>
      </c>
      <c r="W49" s="64"/>
      <c r="X49" s="65"/>
      <c r="Y49" s="65">
        <v>4557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08">
      <c r="A50" s="50">
        <v>10</v>
      </c>
      <c r="B50" s="51" t="s">
        <v>111</v>
      </c>
      <c r="C50" s="52">
        <v>-2.45</v>
      </c>
      <c r="D50" s="53">
        <v>1727.73</v>
      </c>
      <c r="E50" s="53" t="s">
        <v>112</v>
      </c>
      <c r="F50" s="53"/>
      <c r="G50" s="53">
        <v>-4233</v>
      </c>
      <c r="H50" s="53" t="s">
        <v>113</v>
      </c>
      <c r="I50" s="53"/>
      <c r="J50" s="53" t="s">
        <v>114</v>
      </c>
      <c r="K50" s="54"/>
      <c r="L50" s="53">
        <v>-7336</v>
      </c>
      <c r="M50" s="53" t="s">
        <v>115</v>
      </c>
      <c r="N50" s="53"/>
      <c r="O50" s="55">
        <f>0+0</f>
        <v>0</v>
      </c>
      <c r="P50" s="56" t="s">
        <v>116</v>
      </c>
      <c r="Q50" s="55">
        <f>0+0</f>
        <v>0</v>
      </c>
      <c r="R50" s="55">
        <v>-4233</v>
      </c>
      <c r="S50" s="55">
        <v>-7336</v>
      </c>
      <c r="T50" s="56"/>
      <c r="U50" s="56"/>
      <c r="V50" s="55"/>
      <c r="W50" s="55"/>
      <c r="X50" s="56">
        <v>-7336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-7336</v>
      </c>
      <c r="AI50" s="55"/>
      <c r="AJ50" s="55"/>
      <c r="AK50" s="55"/>
      <c r="AL50" s="55">
        <v>-4233</v>
      </c>
      <c r="AM50" s="55">
        <v>-7336</v>
      </c>
      <c r="AN50" s="55">
        <v>-4233</v>
      </c>
      <c r="AO50" s="58" t="s">
        <v>23</v>
      </c>
      <c r="AP50" s="58" t="s">
        <v>23</v>
      </c>
      <c r="AQ50" s="58" t="s">
        <v>23</v>
      </c>
      <c r="AR50" s="58">
        <v>1.733</v>
      </c>
      <c r="AS50" s="39"/>
    </row>
    <row r="51" spans="1:45" ht="108">
      <c r="A51" s="50">
        <v>11</v>
      </c>
      <c r="B51" s="51" t="s">
        <v>117</v>
      </c>
      <c r="C51" s="52">
        <v>2.45</v>
      </c>
      <c r="D51" s="53">
        <v>2234.42</v>
      </c>
      <c r="E51" s="53" t="s">
        <v>118</v>
      </c>
      <c r="F51" s="53"/>
      <c r="G51" s="53">
        <v>5474</v>
      </c>
      <c r="H51" s="53" t="s">
        <v>119</v>
      </c>
      <c r="I51" s="53"/>
      <c r="J51" s="53" t="s">
        <v>120</v>
      </c>
      <c r="K51" s="54"/>
      <c r="L51" s="53">
        <v>9465</v>
      </c>
      <c r="M51" s="53" t="s">
        <v>121</v>
      </c>
      <c r="N51" s="53"/>
      <c r="O51" s="55">
        <f>0+0</f>
        <v>0</v>
      </c>
      <c r="P51" s="56" t="s">
        <v>116</v>
      </c>
      <c r="Q51" s="55">
        <f>0+0</f>
        <v>0</v>
      </c>
      <c r="R51" s="55">
        <v>5474</v>
      </c>
      <c r="S51" s="55">
        <v>9465</v>
      </c>
      <c r="T51" s="56"/>
      <c r="U51" s="56"/>
      <c r="V51" s="55"/>
      <c r="W51" s="55"/>
      <c r="X51" s="56">
        <v>9465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9465</v>
      </c>
      <c r="AI51" s="55"/>
      <c r="AJ51" s="55"/>
      <c r="AK51" s="55"/>
      <c r="AL51" s="55">
        <v>5474</v>
      </c>
      <c r="AM51" s="55">
        <v>9465</v>
      </c>
      <c r="AN51" s="55">
        <v>5474</v>
      </c>
      <c r="AO51" s="58" t="s">
        <v>23</v>
      </c>
      <c r="AP51" s="58" t="s">
        <v>23</v>
      </c>
      <c r="AQ51" s="58" t="s">
        <v>23</v>
      </c>
      <c r="AR51" s="58">
        <v>1.729</v>
      </c>
      <c r="AS51" s="39"/>
    </row>
    <row r="52" spans="1:45" ht="96">
      <c r="A52" s="50">
        <v>12</v>
      </c>
      <c r="B52" s="51" t="s">
        <v>122</v>
      </c>
      <c r="C52" s="52">
        <v>0.012</v>
      </c>
      <c r="D52" s="53">
        <v>4027.96</v>
      </c>
      <c r="E52" s="53" t="s">
        <v>123</v>
      </c>
      <c r="F52" s="53" t="s">
        <v>124</v>
      </c>
      <c r="G52" s="53">
        <v>48</v>
      </c>
      <c r="H52" s="53" t="s">
        <v>125</v>
      </c>
      <c r="I52" s="53"/>
      <c r="J52" s="53" t="s">
        <v>126</v>
      </c>
      <c r="K52" s="54" t="s">
        <v>127</v>
      </c>
      <c r="L52" s="53">
        <v>189</v>
      </c>
      <c r="M52" s="53" t="s">
        <v>128</v>
      </c>
      <c r="N52" s="53"/>
      <c r="O52" s="55">
        <f>2+0</f>
        <v>2</v>
      </c>
      <c r="P52" s="56" t="s">
        <v>59</v>
      </c>
      <c r="Q52" s="55">
        <f>42+0</f>
        <v>42</v>
      </c>
      <c r="R52" s="55">
        <v>48</v>
      </c>
      <c r="S52" s="55">
        <v>189</v>
      </c>
      <c r="T52" s="56"/>
      <c r="U52" s="56"/>
      <c r="V52" s="55"/>
      <c r="W52" s="55"/>
      <c r="X52" s="56">
        <v>241</v>
      </c>
      <c r="Y52" s="56"/>
      <c r="Z52" s="56"/>
      <c r="AA52" s="56"/>
      <c r="AB52" s="56"/>
      <c r="AC52" s="56"/>
      <c r="AD52" s="56"/>
      <c r="AE52" s="57">
        <v>42</v>
      </c>
      <c r="AF52" s="57"/>
      <c r="AG52" s="57"/>
      <c r="AH52" s="57">
        <v>147</v>
      </c>
      <c r="AI52" s="55">
        <v>2</v>
      </c>
      <c r="AJ52" s="55"/>
      <c r="AK52" s="55"/>
      <c r="AL52" s="55">
        <v>46</v>
      </c>
      <c r="AM52" s="55">
        <v>189</v>
      </c>
      <c r="AN52" s="55">
        <v>48</v>
      </c>
      <c r="AO52" s="58">
        <v>21.09</v>
      </c>
      <c r="AP52" s="58">
        <v>10.376</v>
      </c>
      <c r="AQ52" s="58">
        <v>21.092</v>
      </c>
      <c r="AR52" s="58">
        <v>3.19</v>
      </c>
      <c r="AS52" s="39"/>
    </row>
    <row r="53" spans="1:45" ht="12.75">
      <c r="A53" s="59" t="s">
        <v>23</v>
      </c>
      <c r="B53" s="60" t="s">
        <v>60</v>
      </c>
      <c r="C53" s="61" t="s">
        <v>23</v>
      </c>
      <c r="D53" s="62"/>
      <c r="E53" s="62"/>
      <c r="F53" s="62"/>
      <c r="G53" s="62">
        <v>51</v>
      </c>
      <c r="H53" s="62"/>
      <c r="I53" s="62"/>
      <c r="J53" s="62"/>
      <c r="K53" s="63"/>
      <c r="L53" s="62">
        <v>241</v>
      </c>
      <c r="M53" s="62"/>
      <c r="N53" s="62"/>
      <c r="O53" s="64"/>
      <c r="P53" s="65"/>
      <c r="Q53" s="64"/>
      <c r="R53" s="64"/>
      <c r="S53" s="64"/>
      <c r="T53" s="65" t="s">
        <v>60</v>
      </c>
      <c r="U53" s="65"/>
      <c r="V53" s="64">
        <v>241</v>
      </c>
      <c r="W53" s="64"/>
      <c r="X53" s="65"/>
      <c r="Y53" s="65">
        <v>51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84">
      <c r="A54" s="50">
        <v>13</v>
      </c>
      <c r="B54" s="51" t="s">
        <v>129</v>
      </c>
      <c r="C54" s="52">
        <v>1.4</v>
      </c>
      <c r="D54" s="53">
        <v>223.64</v>
      </c>
      <c r="E54" s="53" t="s">
        <v>130</v>
      </c>
      <c r="F54" s="53"/>
      <c r="G54" s="53">
        <v>313</v>
      </c>
      <c r="H54" s="53" t="s">
        <v>131</v>
      </c>
      <c r="I54" s="53"/>
      <c r="J54" s="53" t="s">
        <v>132</v>
      </c>
      <c r="K54" s="54"/>
      <c r="L54" s="53">
        <v>593</v>
      </c>
      <c r="M54" s="53" t="s">
        <v>133</v>
      </c>
      <c r="N54" s="53"/>
      <c r="O54" s="55">
        <f>0+0</f>
        <v>0</v>
      </c>
      <c r="P54" s="56" t="s">
        <v>116</v>
      </c>
      <c r="Q54" s="55">
        <f>0+0</f>
        <v>0</v>
      </c>
      <c r="R54" s="55">
        <v>313</v>
      </c>
      <c r="S54" s="55">
        <v>593</v>
      </c>
      <c r="T54" s="56"/>
      <c r="U54" s="56"/>
      <c r="V54" s="55"/>
      <c r="W54" s="55"/>
      <c r="X54" s="56">
        <v>593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593</v>
      </c>
      <c r="AI54" s="55"/>
      <c r="AJ54" s="55"/>
      <c r="AK54" s="55"/>
      <c r="AL54" s="55">
        <v>313</v>
      </c>
      <c r="AM54" s="55">
        <v>593</v>
      </c>
      <c r="AN54" s="55">
        <v>313</v>
      </c>
      <c r="AO54" s="58" t="s">
        <v>23</v>
      </c>
      <c r="AP54" s="58" t="s">
        <v>23</v>
      </c>
      <c r="AQ54" s="58" t="s">
        <v>23</v>
      </c>
      <c r="AR54" s="58">
        <v>1.894</v>
      </c>
      <c r="AS54" s="39"/>
    </row>
    <row r="55" spans="1:45" ht="96">
      <c r="A55" s="50">
        <v>14</v>
      </c>
      <c r="B55" s="51" t="s">
        <v>134</v>
      </c>
      <c r="C55" s="52">
        <v>0.014</v>
      </c>
      <c r="D55" s="53">
        <v>3295.75</v>
      </c>
      <c r="E55" s="53" t="s">
        <v>135</v>
      </c>
      <c r="F55" s="53" t="s">
        <v>136</v>
      </c>
      <c r="G55" s="53">
        <v>46</v>
      </c>
      <c r="H55" s="53" t="s">
        <v>137</v>
      </c>
      <c r="I55" s="53"/>
      <c r="J55" s="53" t="s">
        <v>138</v>
      </c>
      <c r="K55" s="54" t="s">
        <v>139</v>
      </c>
      <c r="L55" s="53">
        <v>246</v>
      </c>
      <c r="M55" s="53" t="s">
        <v>140</v>
      </c>
      <c r="N55" s="53"/>
      <c r="O55" s="55">
        <f>5+0</f>
        <v>5</v>
      </c>
      <c r="P55" s="56" t="s">
        <v>59</v>
      </c>
      <c r="Q55" s="55">
        <f>105+0</f>
        <v>105</v>
      </c>
      <c r="R55" s="55">
        <v>46</v>
      </c>
      <c r="S55" s="55">
        <v>246</v>
      </c>
      <c r="T55" s="56"/>
      <c r="U55" s="56"/>
      <c r="V55" s="55"/>
      <c r="W55" s="55"/>
      <c r="X55" s="56">
        <v>364</v>
      </c>
      <c r="Y55" s="56"/>
      <c r="Z55" s="56"/>
      <c r="AA55" s="56"/>
      <c r="AB55" s="56"/>
      <c r="AC55" s="56"/>
      <c r="AD55" s="56"/>
      <c r="AE55" s="57">
        <v>105</v>
      </c>
      <c r="AF55" s="57"/>
      <c r="AG55" s="57"/>
      <c r="AH55" s="57">
        <v>141</v>
      </c>
      <c r="AI55" s="55">
        <v>5</v>
      </c>
      <c r="AJ55" s="55"/>
      <c r="AK55" s="55"/>
      <c r="AL55" s="55">
        <v>41</v>
      </c>
      <c r="AM55" s="55">
        <v>246</v>
      </c>
      <c r="AN55" s="55">
        <v>46</v>
      </c>
      <c r="AO55" s="58">
        <v>21.09</v>
      </c>
      <c r="AP55" s="58">
        <v>11.189</v>
      </c>
      <c r="AQ55" s="58">
        <v>21.082</v>
      </c>
      <c r="AR55" s="58">
        <v>3.435</v>
      </c>
      <c r="AS55" s="39"/>
    </row>
    <row r="56" spans="1:45" ht="12.75">
      <c r="A56" s="59" t="s">
        <v>23</v>
      </c>
      <c r="B56" s="60" t="s">
        <v>60</v>
      </c>
      <c r="C56" s="61" t="s">
        <v>23</v>
      </c>
      <c r="D56" s="62"/>
      <c r="E56" s="62"/>
      <c r="F56" s="62"/>
      <c r="G56" s="62">
        <v>53</v>
      </c>
      <c r="H56" s="62"/>
      <c r="I56" s="62"/>
      <c r="J56" s="62"/>
      <c r="K56" s="63"/>
      <c r="L56" s="62">
        <v>364</v>
      </c>
      <c r="M56" s="62"/>
      <c r="N56" s="62"/>
      <c r="O56" s="64"/>
      <c r="P56" s="65"/>
      <c r="Q56" s="64"/>
      <c r="R56" s="64"/>
      <c r="S56" s="64"/>
      <c r="T56" s="65" t="s">
        <v>60</v>
      </c>
      <c r="U56" s="65"/>
      <c r="V56" s="64">
        <v>364</v>
      </c>
      <c r="W56" s="64"/>
      <c r="X56" s="65"/>
      <c r="Y56" s="65">
        <v>53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08">
      <c r="A57" s="50">
        <v>15</v>
      </c>
      <c r="B57" s="51" t="s">
        <v>141</v>
      </c>
      <c r="C57" s="52">
        <v>0.0225</v>
      </c>
      <c r="D57" s="53">
        <v>15789.11</v>
      </c>
      <c r="E57" s="53" t="s">
        <v>142</v>
      </c>
      <c r="F57" s="53" t="s">
        <v>143</v>
      </c>
      <c r="G57" s="53">
        <v>355</v>
      </c>
      <c r="H57" s="53" t="s">
        <v>144</v>
      </c>
      <c r="I57" s="53">
        <v>1</v>
      </c>
      <c r="J57" s="53" t="s">
        <v>145</v>
      </c>
      <c r="K57" s="54" t="s">
        <v>146</v>
      </c>
      <c r="L57" s="53">
        <v>2285</v>
      </c>
      <c r="M57" s="53" t="s">
        <v>147</v>
      </c>
      <c r="N57" s="53">
        <v>10</v>
      </c>
      <c r="O57" s="55">
        <f>33+0</f>
        <v>33</v>
      </c>
      <c r="P57" s="56" t="s">
        <v>59</v>
      </c>
      <c r="Q57" s="55">
        <f>696+0</f>
        <v>696</v>
      </c>
      <c r="R57" s="55">
        <v>355</v>
      </c>
      <c r="S57" s="55">
        <v>2285</v>
      </c>
      <c r="T57" s="56"/>
      <c r="U57" s="56"/>
      <c r="V57" s="55"/>
      <c r="W57" s="55"/>
      <c r="X57" s="56">
        <v>3051</v>
      </c>
      <c r="Y57" s="56"/>
      <c r="Z57" s="56"/>
      <c r="AA57" s="56"/>
      <c r="AB57" s="56"/>
      <c r="AC57" s="56"/>
      <c r="AD57" s="56"/>
      <c r="AE57" s="57">
        <v>696</v>
      </c>
      <c r="AF57" s="57">
        <v>10</v>
      </c>
      <c r="AG57" s="57"/>
      <c r="AH57" s="57">
        <v>1579</v>
      </c>
      <c r="AI57" s="55">
        <v>33</v>
      </c>
      <c r="AJ57" s="55">
        <v>1</v>
      </c>
      <c r="AK57" s="55"/>
      <c r="AL57" s="55">
        <v>321</v>
      </c>
      <c r="AM57" s="55">
        <v>2285</v>
      </c>
      <c r="AN57" s="55">
        <v>355</v>
      </c>
      <c r="AO57" s="58">
        <v>21.09</v>
      </c>
      <c r="AP57" s="58">
        <v>10.279</v>
      </c>
      <c r="AQ57" s="58">
        <v>21.082</v>
      </c>
      <c r="AR57" s="58">
        <v>4.919</v>
      </c>
      <c r="AS57" s="39"/>
    </row>
    <row r="58" spans="1:45" ht="12.75">
      <c r="A58" s="59" t="s">
        <v>23</v>
      </c>
      <c r="B58" s="60" t="s">
        <v>60</v>
      </c>
      <c r="C58" s="61" t="s">
        <v>23</v>
      </c>
      <c r="D58" s="62"/>
      <c r="E58" s="62"/>
      <c r="F58" s="62"/>
      <c r="G58" s="62">
        <v>401</v>
      </c>
      <c r="H58" s="62"/>
      <c r="I58" s="62"/>
      <c r="J58" s="62"/>
      <c r="K58" s="63"/>
      <c r="L58" s="62">
        <v>3051</v>
      </c>
      <c r="M58" s="62"/>
      <c r="N58" s="62"/>
      <c r="O58" s="64"/>
      <c r="P58" s="65"/>
      <c r="Q58" s="64"/>
      <c r="R58" s="64"/>
      <c r="S58" s="64"/>
      <c r="T58" s="65" t="s">
        <v>60</v>
      </c>
      <c r="U58" s="65"/>
      <c r="V58" s="64">
        <v>3051</v>
      </c>
      <c r="W58" s="64"/>
      <c r="X58" s="65"/>
      <c r="Y58" s="65">
        <v>401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96">
      <c r="A59" s="50">
        <v>16</v>
      </c>
      <c r="B59" s="51" t="s">
        <v>148</v>
      </c>
      <c r="C59" s="52">
        <v>-0.0024</v>
      </c>
      <c r="D59" s="53">
        <v>129452.61</v>
      </c>
      <c r="E59" s="53" t="s">
        <v>149</v>
      </c>
      <c r="F59" s="53"/>
      <c r="G59" s="53">
        <v>-311</v>
      </c>
      <c r="H59" s="53" t="s">
        <v>150</v>
      </c>
      <c r="I59" s="53"/>
      <c r="J59" s="53" t="s">
        <v>151</v>
      </c>
      <c r="K59" s="54"/>
      <c r="L59" s="53">
        <v>-1541</v>
      </c>
      <c r="M59" s="53" t="s">
        <v>152</v>
      </c>
      <c r="N59" s="53"/>
      <c r="O59" s="55">
        <f>0+0</f>
        <v>0</v>
      </c>
      <c r="P59" s="56" t="s">
        <v>116</v>
      </c>
      <c r="Q59" s="55">
        <f>0+0</f>
        <v>0</v>
      </c>
      <c r="R59" s="55">
        <v>-311</v>
      </c>
      <c r="S59" s="55">
        <v>-1541</v>
      </c>
      <c r="T59" s="56"/>
      <c r="U59" s="56"/>
      <c r="V59" s="55"/>
      <c r="W59" s="55"/>
      <c r="X59" s="56">
        <v>-1541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-1541</v>
      </c>
      <c r="AI59" s="55"/>
      <c r="AJ59" s="55"/>
      <c r="AK59" s="55"/>
      <c r="AL59" s="55">
        <v>-311</v>
      </c>
      <c r="AM59" s="55">
        <v>-1541</v>
      </c>
      <c r="AN59" s="55">
        <v>-311</v>
      </c>
      <c r="AO59" s="58" t="s">
        <v>23</v>
      </c>
      <c r="AP59" s="58" t="s">
        <v>23</v>
      </c>
      <c r="AQ59" s="58" t="s">
        <v>23</v>
      </c>
      <c r="AR59" s="58">
        <v>4.956</v>
      </c>
      <c r="AS59" s="39"/>
    </row>
    <row r="60" spans="1:45" ht="120">
      <c r="A60" s="50">
        <v>17</v>
      </c>
      <c r="B60" s="51" t="s">
        <v>153</v>
      </c>
      <c r="C60" s="52">
        <v>2.4</v>
      </c>
      <c r="D60" s="53">
        <v>139.03</v>
      </c>
      <c r="E60" s="53" t="s">
        <v>154</v>
      </c>
      <c r="F60" s="53"/>
      <c r="G60" s="53">
        <v>334</v>
      </c>
      <c r="H60" s="53" t="s">
        <v>155</v>
      </c>
      <c r="I60" s="53"/>
      <c r="J60" s="53" t="s">
        <v>156</v>
      </c>
      <c r="K60" s="54"/>
      <c r="L60" s="53">
        <v>559</v>
      </c>
      <c r="M60" s="53" t="s">
        <v>157</v>
      </c>
      <c r="N60" s="53"/>
      <c r="O60" s="55">
        <f>0+0</f>
        <v>0</v>
      </c>
      <c r="P60" s="56" t="s">
        <v>116</v>
      </c>
      <c r="Q60" s="55">
        <f>0+0</f>
        <v>0</v>
      </c>
      <c r="R60" s="55">
        <v>334</v>
      </c>
      <c r="S60" s="55">
        <v>559</v>
      </c>
      <c r="T60" s="56"/>
      <c r="U60" s="56"/>
      <c r="V60" s="55"/>
      <c r="W60" s="55"/>
      <c r="X60" s="56">
        <v>559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559</v>
      </c>
      <c r="AI60" s="55"/>
      <c r="AJ60" s="55"/>
      <c r="AK60" s="55"/>
      <c r="AL60" s="55">
        <v>334</v>
      </c>
      <c r="AM60" s="55">
        <v>559</v>
      </c>
      <c r="AN60" s="55">
        <v>334</v>
      </c>
      <c r="AO60" s="58" t="s">
        <v>23</v>
      </c>
      <c r="AP60" s="58" t="s">
        <v>23</v>
      </c>
      <c r="AQ60" s="58" t="s">
        <v>23</v>
      </c>
      <c r="AR60" s="58">
        <v>1.673</v>
      </c>
      <c r="AS60" s="39"/>
    </row>
    <row r="61" spans="1:45" ht="84">
      <c r="A61" s="50">
        <v>18</v>
      </c>
      <c r="B61" s="51" t="s">
        <v>158</v>
      </c>
      <c r="C61" s="52">
        <v>0.049</v>
      </c>
      <c r="D61" s="53">
        <v>445.83</v>
      </c>
      <c r="E61" s="53" t="s">
        <v>159</v>
      </c>
      <c r="F61" s="53"/>
      <c r="G61" s="53">
        <v>22</v>
      </c>
      <c r="H61" s="53" t="s">
        <v>160</v>
      </c>
      <c r="I61" s="53"/>
      <c r="J61" s="53" t="s">
        <v>161</v>
      </c>
      <c r="K61" s="54" t="s">
        <v>162</v>
      </c>
      <c r="L61" s="53">
        <v>128</v>
      </c>
      <c r="M61" s="53" t="s">
        <v>163</v>
      </c>
      <c r="N61" s="53"/>
      <c r="O61" s="55">
        <f>3+0</f>
        <v>3</v>
      </c>
      <c r="P61" s="56" t="s">
        <v>59</v>
      </c>
      <c r="Q61" s="55">
        <f>63+0</f>
        <v>63</v>
      </c>
      <c r="R61" s="55">
        <v>22</v>
      </c>
      <c r="S61" s="55">
        <v>128</v>
      </c>
      <c r="T61" s="56"/>
      <c r="U61" s="56"/>
      <c r="V61" s="55"/>
      <c r="W61" s="55"/>
      <c r="X61" s="56">
        <v>207</v>
      </c>
      <c r="Y61" s="56"/>
      <c r="Z61" s="56"/>
      <c r="AA61" s="56"/>
      <c r="AB61" s="56"/>
      <c r="AC61" s="56"/>
      <c r="AD61" s="56"/>
      <c r="AE61" s="57">
        <v>63</v>
      </c>
      <c r="AF61" s="57"/>
      <c r="AG61" s="57"/>
      <c r="AH61" s="57">
        <v>65</v>
      </c>
      <c r="AI61" s="55">
        <v>3</v>
      </c>
      <c r="AJ61" s="55"/>
      <c r="AK61" s="55"/>
      <c r="AL61" s="55">
        <v>19</v>
      </c>
      <c r="AM61" s="55">
        <v>128</v>
      </c>
      <c r="AN61" s="55">
        <v>22</v>
      </c>
      <c r="AO61" s="58">
        <v>21.09</v>
      </c>
      <c r="AP61" s="58">
        <v>7.18</v>
      </c>
      <c r="AQ61" s="58">
        <v>21.09</v>
      </c>
      <c r="AR61" s="58">
        <v>3.442</v>
      </c>
      <c r="AS61" s="39"/>
    </row>
    <row r="62" spans="1:45" ht="12.75">
      <c r="A62" s="59" t="s">
        <v>23</v>
      </c>
      <c r="B62" s="60" t="s">
        <v>60</v>
      </c>
      <c r="C62" s="61" t="s">
        <v>23</v>
      </c>
      <c r="D62" s="62"/>
      <c r="E62" s="62"/>
      <c r="F62" s="62"/>
      <c r="G62" s="62">
        <v>27</v>
      </c>
      <c r="H62" s="62"/>
      <c r="I62" s="62"/>
      <c r="J62" s="62"/>
      <c r="K62" s="63"/>
      <c r="L62" s="62">
        <v>207</v>
      </c>
      <c r="M62" s="62"/>
      <c r="N62" s="62"/>
      <c r="O62" s="64"/>
      <c r="P62" s="65"/>
      <c r="Q62" s="64"/>
      <c r="R62" s="64"/>
      <c r="S62" s="64"/>
      <c r="T62" s="65" t="s">
        <v>60</v>
      </c>
      <c r="U62" s="65"/>
      <c r="V62" s="64">
        <v>207</v>
      </c>
      <c r="W62" s="64"/>
      <c r="X62" s="65"/>
      <c r="Y62" s="65">
        <v>27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84">
      <c r="A63" s="50">
        <v>19</v>
      </c>
      <c r="B63" s="51" t="s">
        <v>164</v>
      </c>
      <c r="C63" s="52">
        <v>-4.9</v>
      </c>
      <c r="D63" s="53">
        <v>3.56</v>
      </c>
      <c r="E63" s="53" t="s">
        <v>165</v>
      </c>
      <c r="F63" s="53"/>
      <c r="G63" s="53">
        <v>-17</v>
      </c>
      <c r="H63" s="53" t="s">
        <v>166</v>
      </c>
      <c r="I63" s="53"/>
      <c r="J63" s="53" t="s">
        <v>167</v>
      </c>
      <c r="K63" s="54"/>
      <c r="L63" s="53">
        <v>-56</v>
      </c>
      <c r="M63" s="53" t="s">
        <v>168</v>
      </c>
      <c r="N63" s="53"/>
      <c r="O63" s="55">
        <f>0+0</f>
        <v>0</v>
      </c>
      <c r="P63" s="56" t="s">
        <v>116</v>
      </c>
      <c r="Q63" s="55">
        <f>0+0</f>
        <v>0</v>
      </c>
      <c r="R63" s="55">
        <v>-17</v>
      </c>
      <c r="S63" s="55">
        <v>-56</v>
      </c>
      <c r="T63" s="56"/>
      <c r="U63" s="56"/>
      <c r="V63" s="55"/>
      <c r="W63" s="55"/>
      <c r="X63" s="56">
        <v>-56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-56</v>
      </c>
      <c r="AI63" s="55"/>
      <c r="AJ63" s="55"/>
      <c r="AK63" s="55"/>
      <c r="AL63" s="55">
        <v>-17</v>
      </c>
      <c r="AM63" s="55">
        <v>-56</v>
      </c>
      <c r="AN63" s="55">
        <v>-17</v>
      </c>
      <c r="AO63" s="58" t="s">
        <v>23</v>
      </c>
      <c r="AP63" s="58" t="s">
        <v>23</v>
      </c>
      <c r="AQ63" s="58" t="s">
        <v>23</v>
      </c>
      <c r="AR63" s="58">
        <v>3.265</v>
      </c>
      <c r="AS63" s="39"/>
    </row>
    <row r="64" spans="1:45" ht="84">
      <c r="A64" s="50">
        <v>20</v>
      </c>
      <c r="B64" s="51" t="s">
        <v>169</v>
      </c>
      <c r="C64" s="52">
        <v>4.9</v>
      </c>
      <c r="D64" s="53">
        <v>3.55</v>
      </c>
      <c r="E64" s="53" t="s">
        <v>170</v>
      </c>
      <c r="F64" s="53"/>
      <c r="G64" s="53">
        <v>17</v>
      </c>
      <c r="H64" s="53" t="s">
        <v>171</v>
      </c>
      <c r="I64" s="53"/>
      <c r="J64" s="53" t="s">
        <v>172</v>
      </c>
      <c r="K64" s="54"/>
      <c r="L64" s="53">
        <v>64</v>
      </c>
      <c r="M64" s="53" t="s">
        <v>173</v>
      </c>
      <c r="N64" s="53"/>
      <c r="O64" s="55">
        <f>0+0</f>
        <v>0</v>
      </c>
      <c r="P64" s="56" t="s">
        <v>116</v>
      </c>
      <c r="Q64" s="55">
        <f>0+0</f>
        <v>0</v>
      </c>
      <c r="R64" s="55">
        <v>17</v>
      </c>
      <c r="S64" s="55">
        <v>64</v>
      </c>
      <c r="T64" s="56"/>
      <c r="U64" s="56"/>
      <c r="V64" s="55"/>
      <c r="W64" s="55"/>
      <c r="X64" s="56">
        <v>64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64</v>
      </c>
      <c r="AI64" s="55"/>
      <c r="AJ64" s="55"/>
      <c r="AK64" s="55"/>
      <c r="AL64" s="55">
        <v>17</v>
      </c>
      <c r="AM64" s="55">
        <v>64</v>
      </c>
      <c r="AN64" s="55">
        <v>17</v>
      </c>
      <c r="AO64" s="58" t="s">
        <v>23</v>
      </c>
      <c r="AP64" s="58" t="s">
        <v>23</v>
      </c>
      <c r="AQ64" s="58" t="s">
        <v>23</v>
      </c>
      <c r="AR64" s="58">
        <v>3.768</v>
      </c>
      <c r="AS64" s="39"/>
    </row>
    <row r="65" spans="1:45" ht="17.25" customHeight="1">
      <c r="A65" s="103" t="s">
        <v>174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39"/>
    </row>
    <row r="66" spans="1:45" ht="96">
      <c r="A66" s="50">
        <v>21</v>
      </c>
      <c r="B66" s="51" t="s">
        <v>175</v>
      </c>
      <c r="C66" s="52">
        <v>0.02</v>
      </c>
      <c r="D66" s="53">
        <v>975.51</v>
      </c>
      <c r="E66" s="53">
        <v>804.21</v>
      </c>
      <c r="F66" s="53" t="s">
        <v>99</v>
      </c>
      <c r="G66" s="53">
        <v>20</v>
      </c>
      <c r="H66" s="53">
        <v>17</v>
      </c>
      <c r="I66" s="53" t="s">
        <v>176</v>
      </c>
      <c r="J66" s="53" t="s">
        <v>101</v>
      </c>
      <c r="K66" s="54" t="s">
        <v>102</v>
      </c>
      <c r="L66" s="53">
        <v>399</v>
      </c>
      <c r="M66" s="53">
        <v>359</v>
      </c>
      <c r="N66" s="53" t="s">
        <v>177</v>
      </c>
      <c r="O66" s="55">
        <f>17+2</f>
        <v>19</v>
      </c>
      <c r="P66" s="56" t="s">
        <v>59</v>
      </c>
      <c r="Q66" s="55">
        <f>359+42</f>
        <v>401</v>
      </c>
      <c r="R66" s="55">
        <v>20</v>
      </c>
      <c r="S66" s="55">
        <v>399</v>
      </c>
      <c r="T66" s="56"/>
      <c r="U66" s="56"/>
      <c r="V66" s="55"/>
      <c r="W66" s="55"/>
      <c r="X66" s="56">
        <v>888</v>
      </c>
      <c r="Y66" s="56"/>
      <c r="Z66" s="56"/>
      <c r="AA66" s="56"/>
      <c r="AB66" s="56"/>
      <c r="AC66" s="56"/>
      <c r="AD66" s="56"/>
      <c r="AE66" s="57">
        <v>359</v>
      </c>
      <c r="AF66" s="57">
        <v>40</v>
      </c>
      <c r="AG66" s="57">
        <v>42</v>
      </c>
      <c r="AH66" s="57"/>
      <c r="AI66" s="55">
        <v>17</v>
      </c>
      <c r="AJ66" s="55">
        <v>3</v>
      </c>
      <c r="AK66" s="55">
        <v>2</v>
      </c>
      <c r="AL66" s="55"/>
      <c r="AM66" s="55">
        <v>399</v>
      </c>
      <c r="AN66" s="55">
        <v>20</v>
      </c>
      <c r="AO66" s="58">
        <v>21.09</v>
      </c>
      <c r="AP66" s="58">
        <v>13.208</v>
      </c>
      <c r="AQ66" s="58">
        <v>21.085</v>
      </c>
      <c r="AR66" s="58">
        <v>5.48</v>
      </c>
      <c r="AS66" s="39"/>
    </row>
    <row r="67" spans="1:45" ht="12.75">
      <c r="A67" s="59" t="s">
        <v>23</v>
      </c>
      <c r="B67" s="60" t="s">
        <v>60</v>
      </c>
      <c r="C67" s="61" t="s">
        <v>23</v>
      </c>
      <c r="D67" s="62"/>
      <c r="E67" s="62"/>
      <c r="F67" s="62"/>
      <c r="G67" s="62">
        <v>50</v>
      </c>
      <c r="H67" s="62"/>
      <c r="I67" s="62"/>
      <c r="J67" s="62"/>
      <c r="K67" s="63"/>
      <c r="L67" s="62">
        <v>888</v>
      </c>
      <c r="M67" s="62"/>
      <c r="N67" s="62"/>
      <c r="O67" s="64"/>
      <c r="P67" s="65"/>
      <c r="Q67" s="64"/>
      <c r="R67" s="64"/>
      <c r="S67" s="64"/>
      <c r="T67" s="65" t="s">
        <v>60</v>
      </c>
      <c r="U67" s="65"/>
      <c r="V67" s="64">
        <v>888</v>
      </c>
      <c r="W67" s="64"/>
      <c r="X67" s="65"/>
      <c r="Y67" s="65">
        <v>50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32">
      <c r="A68" s="50">
        <v>22</v>
      </c>
      <c r="B68" s="51" t="s">
        <v>178</v>
      </c>
      <c r="C68" s="52">
        <v>0.02</v>
      </c>
      <c r="D68" s="53">
        <v>30725.25</v>
      </c>
      <c r="E68" s="53" t="s">
        <v>179</v>
      </c>
      <c r="F68" s="53" t="s">
        <v>180</v>
      </c>
      <c r="G68" s="53">
        <v>615</v>
      </c>
      <c r="H68" s="53" t="s">
        <v>181</v>
      </c>
      <c r="I68" s="53" t="s">
        <v>182</v>
      </c>
      <c r="J68" s="53" t="s">
        <v>183</v>
      </c>
      <c r="K68" s="54" t="s">
        <v>184</v>
      </c>
      <c r="L68" s="53">
        <v>5377</v>
      </c>
      <c r="M68" s="53" t="s">
        <v>185</v>
      </c>
      <c r="N68" s="53" t="s">
        <v>186</v>
      </c>
      <c r="O68" s="55">
        <f>21+4</f>
        <v>25</v>
      </c>
      <c r="P68" s="56" t="s">
        <v>59</v>
      </c>
      <c r="Q68" s="55">
        <f>380+72</f>
        <v>452</v>
      </c>
      <c r="R68" s="55">
        <v>615</v>
      </c>
      <c r="S68" s="55">
        <v>5377</v>
      </c>
      <c r="T68" s="56"/>
      <c r="U68" s="56"/>
      <c r="V68" s="55"/>
      <c r="W68" s="55"/>
      <c r="X68" s="56">
        <v>5937</v>
      </c>
      <c r="Y68" s="56"/>
      <c r="Z68" s="56"/>
      <c r="AA68" s="56"/>
      <c r="AB68" s="56"/>
      <c r="AC68" s="56"/>
      <c r="AD68" s="56"/>
      <c r="AE68" s="57">
        <v>380</v>
      </c>
      <c r="AF68" s="57">
        <v>194</v>
      </c>
      <c r="AG68" s="57">
        <v>72</v>
      </c>
      <c r="AH68" s="57">
        <v>4803</v>
      </c>
      <c r="AI68" s="55">
        <v>21</v>
      </c>
      <c r="AJ68" s="55">
        <v>33</v>
      </c>
      <c r="AK68" s="55">
        <v>4</v>
      </c>
      <c r="AL68" s="55">
        <v>561</v>
      </c>
      <c r="AM68" s="55">
        <v>5377</v>
      </c>
      <c r="AN68" s="55">
        <v>615</v>
      </c>
      <c r="AO68" s="58">
        <v>18.101</v>
      </c>
      <c r="AP68" s="58">
        <v>5.876</v>
      </c>
      <c r="AQ68" s="58">
        <v>18.003</v>
      </c>
      <c r="AR68" s="58">
        <v>8.561</v>
      </c>
      <c r="AS68" s="39"/>
    </row>
    <row r="69" spans="1:45" ht="12.75">
      <c r="A69" s="59" t="s">
        <v>23</v>
      </c>
      <c r="B69" s="60" t="s">
        <v>60</v>
      </c>
      <c r="C69" s="61" t="s">
        <v>23</v>
      </c>
      <c r="D69" s="62"/>
      <c r="E69" s="62"/>
      <c r="F69" s="62"/>
      <c r="G69" s="62">
        <v>655</v>
      </c>
      <c r="H69" s="62"/>
      <c r="I69" s="62"/>
      <c r="J69" s="62"/>
      <c r="K69" s="63"/>
      <c r="L69" s="62">
        <v>5937</v>
      </c>
      <c r="M69" s="62"/>
      <c r="N69" s="62"/>
      <c r="O69" s="64"/>
      <c r="P69" s="65"/>
      <c r="Q69" s="64"/>
      <c r="R69" s="64"/>
      <c r="S69" s="64"/>
      <c r="T69" s="65" t="s">
        <v>60</v>
      </c>
      <c r="U69" s="65"/>
      <c r="V69" s="64">
        <v>5937</v>
      </c>
      <c r="W69" s="64"/>
      <c r="X69" s="65"/>
      <c r="Y69" s="65">
        <v>655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108">
      <c r="A70" s="50">
        <v>23</v>
      </c>
      <c r="B70" s="51" t="s">
        <v>187</v>
      </c>
      <c r="C70" s="52">
        <v>-2</v>
      </c>
      <c r="D70" s="53">
        <v>250.68</v>
      </c>
      <c r="E70" s="53" t="s">
        <v>188</v>
      </c>
      <c r="F70" s="53"/>
      <c r="G70" s="53">
        <v>-501</v>
      </c>
      <c r="H70" s="53" t="s">
        <v>189</v>
      </c>
      <c r="I70" s="53"/>
      <c r="J70" s="53" t="s">
        <v>190</v>
      </c>
      <c r="K70" s="54"/>
      <c r="L70" s="53">
        <v>-4606</v>
      </c>
      <c r="M70" s="53" t="s">
        <v>191</v>
      </c>
      <c r="N70" s="53"/>
      <c r="O70" s="55">
        <f>0+0</f>
        <v>0</v>
      </c>
      <c r="P70" s="56" t="s">
        <v>116</v>
      </c>
      <c r="Q70" s="55">
        <f>0+0</f>
        <v>0</v>
      </c>
      <c r="R70" s="55">
        <v>-501</v>
      </c>
      <c r="S70" s="55">
        <v>-4606</v>
      </c>
      <c r="T70" s="56"/>
      <c r="U70" s="56"/>
      <c r="V70" s="55"/>
      <c r="W70" s="55"/>
      <c r="X70" s="56">
        <v>-4606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-4606</v>
      </c>
      <c r="AI70" s="55"/>
      <c r="AJ70" s="55"/>
      <c r="AK70" s="55"/>
      <c r="AL70" s="55">
        <v>-501</v>
      </c>
      <c r="AM70" s="55">
        <v>-4606</v>
      </c>
      <c r="AN70" s="55">
        <v>-501</v>
      </c>
      <c r="AO70" s="58" t="s">
        <v>23</v>
      </c>
      <c r="AP70" s="58" t="s">
        <v>23</v>
      </c>
      <c r="AQ70" s="58" t="s">
        <v>23</v>
      </c>
      <c r="AR70" s="58">
        <v>9.193</v>
      </c>
      <c r="AS70" s="39"/>
    </row>
    <row r="71" spans="1:45" ht="84">
      <c r="A71" s="50">
        <v>24</v>
      </c>
      <c r="B71" s="51" t="s">
        <v>192</v>
      </c>
      <c r="C71" s="52">
        <v>1</v>
      </c>
      <c r="D71" s="53">
        <v>1314.49</v>
      </c>
      <c r="E71" s="53" t="s">
        <v>193</v>
      </c>
      <c r="F71" s="53"/>
      <c r="G71" s="53">
        <v>1314</v>
      </c>
      <c r="H71" s="53" t="s">
        <v>194</v>
      </c>
      <c r="I71" s="53"/>
      <c r="J71" s="53" t="s">
        <v>195</v>
      </c>
      <c r="K71" s="54"/>
      <c r="L71" s="53">
        <v>7201</v>
      </c>
      <c r="M71" s="53" t="s">
        <v>196</v>
      </c>
      <c r="N71" s="53"/>
      <c r="O71" s="55">
        <f>0+0</f>
        <v>0</v>
      </c>
      <c r="P71" s="56" t="s">
        <v>116</v>
      </c>
      <c r="Q71" s="55">
        <f>0+0</f>
        <v>0</v>
      </c>
      <c r="R71" s="55">
        <v>1314</v>
      </c>
      <c r="S71" s="55">
        <v>7201</v>
      </c>
      <c r="T71" s="56"/>
      <c r="U71" s="56"/>
      <c r="V71" s="55"/>
      <c r="W71" s="55"/>
      <c r="X71" s="56">
        <v>7201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7201</v>
      </c>
      <c r="AI71" s="55"/>
      <c r="AJ71" s="55"/>
      <c r="AK71" s="55"/>
      <c r="AL71" s="55">
        <v>1314</v>
      </c>
      <c r="AM71" s="55">
        <v>7201</v>
      </c>
      <c r="AN71" s="55">
        <v>1314</v>
      </c>
      <c r="AO71" s="58" t="s">
        <v>23</v>
      </c>
      <c r="AP71" s="58" t="s">
        <v>23</v>
      </c>
      <c r="AQ71" s="58" t="s">
        <v>23</v>
      </c>
      <c r="AR71" s="58">
        <v>5.48</v>
      </c>
      <c r="AS71" s="39"/>
    </row>
    <row r="72" spans="1:45" ht="21" customHeight="1">
      <c r="A72" s="105" t="s">
        <v>197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39"/>
    </row>
    <row r="73" spans="1:45" ht="84">
      <c r="A73" s="50">
        <v>25</v>
      </c>
      <c r="B73" s="51" t="s">
        <v>198</v>
      </c>
      <c r="C73" s="52">
        <v>0.1</v>
      </c>
      <c r="D73" s="53">
        <v>18.95</v>
      </c>
      <c r="E73" s="53">
        <v>18.95</v>
      </c>
      <c r="F73" s="53"/>
      <c r="G73" s="53">
        <v>2</v>
      </c>
      <c r="H73" s="53">
        <v>2</v>
      </c>
      <c r="I73" s="53"/>
      <c r="J73" s="53" t="s">
        <v>101</v>
      </c>
      <c r="K73" s="54" t="s">
        <v>162</v>
      </c>
      <c r="L73" s="53">
        <v>42</v>
      </c>
      <c r="M73" s="53">
        <v>42</v>
      </c>
      <c r="N73" s="53"/>
      <c r="O73" s="55">
        <f>2+0</f>
        <v>2</v>
      </c>
      <c r="P73" s="56" t="s">
        <v>59</v>
      </c>
      <c r="Q73" s="55">
        <f>42+0</f>
        <v>42</v>
      </c>
      <c r="R73" s="55">
        <v>2</v>
      </c>
      <c r="S73" s="55">
        <v>42</v>
      </c>
      <c r="T73" s="56"/>
      <c r="U73" s="56"/>
      <c r="V73" s="55"/>
      <c r="W73" s="55"/>
      <c r="X73" s="56">
        <v>91</v>
      </c>
      <c r="Y73" s="56"/>
      <c r="Z73" s="56"/>
      <c r="AA73" s="56"/>
      <c r="AB73" s="56"/>
      <c r="AC73" s="56"/>
      <c r="AD73" s="56"/>
      <c r="AE73" s="57">
        <v>42</v>
      </c>
      <c r="AF73" s="57"/>
      <c r="AG73" s="57"/>
      <c r="AH73" s="57"/>
      <c r="AI73" s="55">
        <v>2</v>
      </c>
      <c r="AJ73" s="55"/>
      <c r="AK73" s="55"/>
      <c r="AL73" s="55"/>
      <c r="AM73" s="55">
        <v>42</v>
      </c>
      <c r="AN73" s="55">
        <v>2</v>
      </c>
      <c r="AO73" s="58">
        <v>21.09</v>
      </c>
      <c r="AP73" s="58">
        <v>7.18</v>
      </c>
      <c r="AQ73" s="58">
        <v>21.09</v>
      </c>
      <c r="AR73" s="58">
        <v>5.48</v>
      </c>
      <c r="AS73" s="39"/>
    </row>
    <row r="74" spans="1:45" ht="12.75">
      <c r="A74" s="59" t="s">
        <v>23</v>
      </c>
      <c r="B74" s="60" t="s">
        <v>60</v>
      </c>
      <c r="C74" s="61" t="s">
        <v>23</v>
      </c>
      <c r="D74" s="62"/>
      <c r="E74" s="62"/>
      <c r="F74" s="62"/>
      <c r="G74" s="62">
        <v>5</v>
      </c>
      <c r="H74" s="62"/>
      <c r="I74" s="62"/>
      <c r="J74" s="62"/>
      <c r="K74" s="63"/>
      <c r="L74" s="62">
        <v>91</v>
      </c>
      <c r="M74" s="62"/>
      <c r="N74" s="62"/>
      <c r="O74" s="64"/>
      <c r="P74" s="65"/>
      <c r="Q74" s="64"/>
      <c r="R74" s="64"/>
      <c r="S74" s="64"/>
      <c r="T74" s="65" t="s">
        <v>60</v>
      </c>
      <c r="U74" s="65"/>
      <c r="V74" s="64">
        <v>91</v>
      </c>
      <c r="W74" s="64"/>
      <c r="X74" s="65"/>
      <c r="Y74" s="65">
        <v>5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96">
      <c r="A75" s="50">
        <v>26</v>
      </c>
      <c r="B75" s="51" t="s">
        <v>199</v>
      </c>
      <c r="C75" s="52">
        <v>0.05</v>
      </c>
      <c r="D75" s="53">
        <v>391.78</v>
      </c>
      <c r="E75" s="53">
        <v>137.41</v>
      </c>
      <c r="F75" s="53" t="s">
        <v>200</v>
      </c>
      <c r="G75" s="53">
        <v>20</v>
      </c>
      <c r="H75" s="53">
        <v>7</v>
      </c>
      <c r="I75" s="53" t="s">
        <v>201</v>
      </c>
      <c r="J75" s="53" t="s">
        <v>101</v>
      </c>
      <c r="K75" s="54" t="s">
        <v>202</v>
      </c>
      <c r="L75" s="53">
        <v>236</v>
      </c>
      <c r="M75" s="53">
        <v>148</v>
      </c>
      <c r="N75" s="53" t="s">
        <v>203</v>
      </c>
      <c r="O75" s="55">
        <f>7+2</f>
        <v>9</v>
      </c>
      <c r="P75" s="56" t="s">
        <v>59</v>
      </c>
      <c r="Q75" s="55">
        <f>148+42</f>
        <v>190</v>
      </c>
      <c r="R75" s="55">
        <v>20</v>
      </c>
      <c r="S75" s="55">
        <v>236</v>
      </c>
      <c r="T75" s="56"/>
      <c r="U75" s="56"/>
      <c r="V75" s="55"/>
      <c r="W75" s="55"/>
      <c r="X75" s="56">
        <v>468</v>
      </c>
      <c r="Y75" s="56"/>
      <c r="Z75" s="56"/>
      <c r="AA75" s="56"/>
      <c r="AB75" s="56"/>
      <c r="AC75" s="56"/>
      <c r="AD75" s="56"/>
      <c r="AE75" s="57">
        <v>148</v>
      </c>
      <c r="AF75" s="57">
        <v>88</v>
      </c>
      <c r="AG75" s="57">
        <v>42</v>
      </c>
      <c r="AH75" s="57"/>
      <c r="AI75" s="55">
        <v>7</v>
      </c>
      <c r="AJ75" s="55">
        <v>13</v>
      </c>
      <c r="AK75" s="55">
        <v>2</v>
      </c>
      <c r="AL75" s="55"/>
      <c r="AM75" s="55">
        <v>236</v>
      </c>
      <c r="AN75" s="55">
        <v>20</v>
      </c>
      <c r="AO75" s="58">
        <v>21.09</v>
      </c>
      <c r="AP75" s="58">
        <v>6.748</v>
      </c>
      <c r="AQ75" s="58">
        <v>21.098</v>
      </c>
      <c r="AR75" s="58">
        <v>5.48</v>
      </c>
      <c r="AS75" s="39"/>
    </row>
    <row r="76" spans="1:45" ht="12.75">
      <c r="A76" s="59" t="s">
        <v>23</v>
      </c>
      <c r="B76" s="60" t="s">
        <v>60</v>
      </c>
      <c r="C76" s="61" t="s">
        <v>23</v>
      </c>
      <c r="D76" s="62"/>
      <c r="E76" s="62"/>
      <c r="F76" s="62"/>
      <c r="G76" s="62">
        <v>34</v>
      </c>
      <c r="H76" s="62"/>
      <c r="I76" s="62"/>
      <c r="J76" s="62"/>
      <c r="K76" s="63"/>
      <c r="L76" s="62">
        <v>468</v>
      </c>
      <c r="M76" s="62"/>
      <c r="N76" s="62"/>
      <c r="O76" s="64"/>
      <c r="P76" s="65"/>
      <c r="Q76" s="64"/>
      <c r="R76" s="64"/>
      <c r="S76" s="64"/>
      <c r="T76" s="65" t="s">
        <v>60</v>
      </c>
      <c r="U76" s="65"/>
      <c r="V76" s="64">
        <v>468</v>
      </c>
      <c r="W76" s="64"/>
      <c r="X76" s="65"/>
      <c r="Y76" s="65">
        <v>34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84">
      <c r="A77" s="50">
        <v>27</v>
      </c>
      <c r="B77" s="51" t="s">
        <v>204</v>
      </c>
      <c r="C77" s="52">
        <v>0.005</v>
      </c>
      <c r="D77" s="53">
        <v>5702.38</v>
      </c>
      <c r="E77" s="53" t="s">
        <v>205</v>
      </c>
      <c r="F77" s="53" t="s">
        <v>206</v>
      </c>
      <c r="G77" s="53">
        <v>29</v>
      </c>
      <c r="H77" s="53" t="s">
        <v>207</v>
      </c>
      <c r="I77" s="53"/>
      <c r="J77" s="53" t="s">
        <v>208</v>
      </c>
      <c r="K77" s="54" t="s">
        <v>209</v>
      </c>
      <c r="L77" s="53">
        <v>146</v>
      </c>
      <c r="M77" s="53" t="s">
        <v>210</v>
      </c>
      <c r="N77" s="53"/>
      <c r="O77" s="55">
        <f>3+0</f>
        <v>3</v>
      </c>
      <c r="P77" s="56" t="s">
        <v>59</v>
      </c>
      <c r="Q77" s="55">
        <f>63+0</f>
        <v>63</v>
      </c>
      <c r="R77" s="55">
        <v>29</v>
      </c>
      <c r="S77" s="55">
        <v>146</v>
      </c>
      <c r="T77" s="56"/>
      <c r="U77" s="56"/>
      <c r="V77" s="55"/>
      <c r="W77" s="55"/>
      <c r="X77" s="56">
        <v>209</v>
      </c>
      <c r="Y77" s="56"/>
      <c r="Z77" s="56"/>
      <c r="AA77" s="56"/>
      <c r="AB77" s="56"/>
      <c r="AC77" s="56"/>
      <c r="AD77" s="56"/>
      <c r="AE77" s="57">
        <v>63</v>
      </c>
      <c r="AF77" s="57"/>
      <c r="AG77" s="57"/>
      <c r="AH77" s="57">
        <v>83</v>
      </c>
      <c r="AI77" s="55">
        <v>3</v>
      </c>
      <c r="AJ77" s="55"/>
      <c r="AK77" s="55"/>
      <c r="AL77" s="55">
        <v>26</v>
      </c>
      <c r="AM77" s="55">
        <v>146</v>
      </c>
      <c r="AN77" s="55">
        <v>29</v>
      </c>
      <c r="AO77" s="58">
        <v>21.09</v>
      </c>
      <c r="AP77" s="58">
        <v>14.79</v>
      </c>
      <c r="AQ77" s="58">
        <v>21.088</v>
      </c>
      <c r="AR77" s="58">
        <v>3.191</v>
      </c>
      <c r="AS77" s="39"/>
    </row>
    <row r="78" spans="1:45" ht="12.75">
      <c r="A78" s="59" t="s">
        <v>23</v>
      </c>
      <c r="B78" s="60" t="s">
        <v>60</v>
      </c>
      <c r="C78" s="61" t="s">
        <v>23</v>
      </c>
      <c r="D78" s="62"/>
      <c r="E78" s="62"/>
      <c r="F78" s="62"/>
      <c r="G78" s="62">
        <v>33</v>
      </c>
      <c r="H78" s="62"/>
      <c r="I78" s="62"/>
      <c r="J78" s="62"/>
      <c r="K78" s="63"/>
      <c r="L78" s="62">
        <v>209</v>
      </c>
      <c r="M78" s="62"/>
      <c r="N78" s="62"/>
      <c r="O78" s="64"/>
      <c r="P78" s="65"/>
      <c r="Q78" s="64"/>
      <c r="R78" s="64"/>
      <c r="S78" s="64"/>
      <c r="T78" s="65" t="s">
        <v>60</v>
      </c>
      <c r="U78" s="65"/>
      <c r="V78" s="64">
        <v>209</v>
      </c>
      <c r="W78" s="64"/>
      <c r="X78" s="65"/>
      <c r="Y78" s="65">
        <v>33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108">
      <c r="A79" s="50">
        <v>28</v>
      </c>
      <c r="B79" s="51" t="s">
        <v>211</v>
      </c>
      <c r="C79" s="52">
        <v>0.1</v>
      </c>
      <c r="D79" s="53">
        <v>166.9</v>
      </c>
      <c r="E79" s="53" t="s">
        <v>212</v>
      </c>
      <c r="F79" s="53" t="s">
        <v>213</v>
      </c>
      <c r="G79" s="53">
        <v>17</v>
      </c>
      <c r="H79" s="53" t="s">
        <v>214</v>
      </c>
      <c r="I79" s="53"/>
      <c r="J79" s="53" t="s">
        <v>215</v>
      </c>
      <c r="K79" s="54" t="s">
        <v>216</v>
      </c>
      <c r="L79" s="53">
        <v>273</v>
      </c>
      <c r="M79" s="53" t="s">
        <v>217</v>
      </c>
      <c r="N79" s="53"/>
      <c r="O79" s="55">
        <f>12+0</f>
        <v>12</v>
      </c>
      <c r="P79" s="56" t="s">
        <v>59</v>
      </c>
      <c r="Q79" s="55">
        <f>253+0</f>
        <v>253</v>
      </c>
      <c r="R79" s="55">
        <v>17</v>
      </c>
      <c r="S79" s="55">
        <v>273</v>
      </c>
      <c r="T79" s="56"/>
      <c r="U79" s="56"/>
      <c r="V79" s="55"/>
      <c r="W79" s="55"/>
      <c r="X79" s="56">
        <v>584</v>
      </c>
      <c r="Y79" s="56"/>
      <c r="Z79" s="56"/>
      <c r="AA79" s="56"/>
      <c r="AB79" s="56"/>
      <c r="AC79" s="56"/>
      <c r="AD79" s="56"/>
      <c r="AE79" s="57">
        <v>253</v>
      </c>
      <c r="AF79" s="57"/>
      <c r="AG79" s="57"/>
      <c r="AH79" s="57">
        <v>20</v>
      </c>
      <c r="AI79" s="55">
        <v>12</v>
      </c>
      <c r="AJ79" s="55"/>
      <c r="AK79" s="55"/>
      <c r="AL79" s="55">
        <v>5</v>
      </c>
      <c r="AM79" s="55">
        <v>273</v>
      </c>
      <c r="AN79" s="55">
        <v>17</v>
      </c>
      <c r="AO79" s="58">
        <v>21.09</v>
      </c>
      <c r="AP79" s="58">
        <v>7.726</v>
      </c>
      <c r="AQ79" s="58">
        <v>20.593</v>
      </c>
      <c r="AR79" s="58">
        <v>3.949</v>
      </c>
      <c r="AS79" s="39"/>
    </row>
    <row r="80" spans="1:45" ht="12.75">
      <c r="A80" s="59" t="s">
        <v>23</v>
      </c>
      <c r="B80" s="60" t="s">
        <v>60</v>
      </c>
      <c r="C80" s="61" t="s">
        <v>23</v>
      </c>
      <c r="D80" s="62"/>
      <c r="E80" s="62"/>
      <c r="F80" s="62"/>
      <c r="G80" s="62">
        <v>36</v>
      </c>
      <c r="H80" s="62"/>
      <c r="I80" s="62"/>
      <c r="J80" s="62"/>
      <c r="K80" s="63"/>
      <c r="L80" s="62">
        <v>584</v>
      </c>
      <c r="M80" s="62"/>
      <c r="N80" s="62"/>
      <c r="O80" s="64"/>
      <c r="P80" s="65"/>
      <c r="Q80" s="64"/>
      <c r="R80" s="64"/>
      <c r="S80" s="64"/>
      <c r="T80" s="65" t="s">
        <v>60</v>
      </c>
      <c r="U80" s="65"/>
      <c r="V80" s="64">
        <v>584</v>
      </c>
      <c r="W80" s="64"/>
      <c r="X80" s="65"/>
      <c r="Y80" s="65">
        <v>36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120">
      <c r="A81" s="50">
        <v>29</v>
      </c>
      <c r="B81" s="51" t="s">
        <v>218</v>
      </c>
      <c r="C81" s="52">
        <v>0.015</v>
      </c>
      <c r="D81" s="53">
        <v>8880.63</v>
      </c>
      <c r="E81" s="53" t="s">
        <v>219</v>
      </c>
      <c r="F81" s="53"/>
      <c r="G81" s="53">
        <v>133</v>
      </c>
      <c r="H81" s="53" t="s">
        <v>220</v>
      </c>
      <c r="I81" s="53"/>
      <c r="J81" s="53" t="s">
        <v>221</v>
      </c>
      <c r="K81" s="54"/>
      <c r="L81" s="53">
        <v>687</v>
      </c>
      <c r="M81" s="53" t="s">
        <v>222</v>
      </c>
      <c r="N81" s="53"/>
      <c r="O81" s="55">
        <f>0+0</f>
        <v>0</v>
      </c>
      <c r="P81" s="56" t="s">
        <v>116</v>
      </c>
      <c r="Q81" s="55">
        <f>0+0</f>
        <v>0</v>
      </c>
      <c r="R81" s="55">
        <v>133</v>
      </c>
      <c r="S81" s="55">
        <v>687</v>
      </c>
      <c r="T81" s="56"/>
      <c r="U81" s="56"/>
      <c r="V81" s="55"/>
      <c r="W81" s="55"/>
      <c r="X81" s="56">
        <v>687</v>
      </c>
      <c r="Y81" s="56"/>
      <c r="Z81" s="56"/>
      <c r="AA81" s="56"/>
      <c r="AB81" s="56"/>
      <c r="AC81" s="56"/>
      <c r="AD81" s="56"/>
      <c r="AE81" s="57"/>
      <c r="AF81" s="57"/>
      <c r="AG81" s="57"/>
      <c r="AH81" s="57">
        <v>687</v>
      </c>
      <c r="AI81" s="55"/>
      <c r="AJ81" s="55"/>
      <c r="AK81" s="55"/>
      <c r="AL81" s="55">
        <v>133</v>
      </c>
      <c r="AM81" s="55">
        <v>687</v>
      </c>
      <c r="AN81" s="55">
        <v>133</v>
      </c>
      <c r="AO81" s="58" t="s">
        <v>23</v>
      </c>
      <c r="AP81" s="58" t="s">
        <v>23</v>
      </c>
      <c r="AQ81" s="58" t="s">
        <v>23</v>
      </c>
      <c r="AR81" s="58">
        <v>5.168</v>
      </c>
      <c r="AS81" s="39"/>
    </row>
    <row r="82" spans="1:45" ht="96">
      <c r="A82" s="50">
        <v>30</v>
      </c>
      <c r="B82" s="51" t="s">
        <v>223</v>
      </c>
      <c r="C82" s="52">
        <v>0.02</v>
      </c>
      <c r="D82" s="53">
        <v>1030.47</v>
      </c>
      <c r="E82" s="53">
        <v>318.14</v>
      </c>
      <c r="F82" s="53" t="s">
        <v>224</v>
      </c>
      <c r="G82" s="53">
        <v>21</v>
      </c>
      <c r="H82" s="53">
        <v>6</v>
      </c>
      <c r="I82" s="53" t="s">
        <v>225</v>
      </c>
      <c r="J82" s="53" t="s">
        <v>101</v>
      </c>
      <c r="K82" s="54" t="s">
        <v>202</v>
      </c>
      <c r="L82" s="53">
        <v>228</v>
      </c>
      <c r="M82" s="53">
        <v>127</v>
      </c>
      <c r="N82" s="53" t="s">
        <v>226</v>
      </c>
      <c r="O82" s="55">
        <f>6+2</f>
        <v>8</v>
      </c>
      <c r="P82" s="56" t="s">
        <v>59</v>
      </c>
      <c r="Q82" s="55">
        <f>127+42</f>
        <v>169</v>
      </c>
      <c r="R82" s="55">
        <v>21</v>
      </c>
      <c r="S82" s="55">
        <v>228</v>
      </c>
      <c r="T82" s="56"/>
      <c r="U82" s="56"/>
      <c r="V82" s="55"/>
      <c r="W82" s="55"/>
      <c r="X82" s="56">
        <v>435</v>
      </c>
      <c r="Y82" s="56"/>
      <c r="Z82" s="56"/>
      <c r="AA82" s="56"/>
      <c r="AB82" s="56"/>
      <c r="AC82" s="56"/>
      <c r="AD82" s="56"/>
      <c r="AE82" s="57">
        <v>127</v>
      </c>
      <c r="AF82" s="57">
        <v>101</v>
      </c>
      <c r="AG82" s="57">
        <v>42</v>
      </c>
      <c r="AH82" s="57"/>
      <c r="AI82" s="55">
        <v>6</v>
      </c>
      <c r="AJ82" s="55">
        <v>15</v>
      </c>
      <c r="AK82" s="55">
        <v>2</v>
      </c>
      <c r="AL82" s="55"/>
      <c r="AM82" s="55">
        <v>228</v>
      </c>
      <c r="AN82" s="55">
        <v>21</v>
      </c>
      <c r="AO82" s="58">
        <v>21.09</v>
      </c>
      <c r="AP82" s="58">
        <v>6.748</v>
      </c>
      <c r="AQ82" s="58">
        <v>21.098</v>
      </c>
      <c r="AR82" s="58">
        <v>5.48</v>
      </c>
      <c r="AS82" s="39"/>
    </row>
    <row r="83" spans="1:45" ht="12.75">
      <c r="A83" s="59" t="s">
        <v>23</v>
      </c>
      <c r="B83" s="60" t="s">
        <v>60</v>
      </c>
      <c r="C83" s="61" t="s">
        <v>23</v>
      </c>
      <c r="D83" s="62"/>
      <c r="E83" s="62"/>
      <c r="F83" s="62"/>
      <c r="G83" s="62">
        <v>34</v>
      </c>
      <c r="H83" s="62"/>
      <c r="I83" s="62"/>
      <c r="J83" s="62"/>
      <c r="K83" s="63"/>
      <c r="L83" s="62">
        <v>435</v>
      </c>
      <c r="M83" s="62"/>
      <c r="N83" s="62"/>
      <c r="O83" s="64"/>
      <c r="P83" s="65"/>
      <c r="Q83" s="64"/>
      <c r="R83" s="64"/>
      <c r="S83" s="64"/>
      <c r="T83" s="65" t="s">
        <v>60</v>
      </c>
      <c r="U83" s="65"/>
      <c r="V83" s="64">
        <v>435</v>
      </c>
      <c r="W83" s="64"/>
      <c r="X83" s="65"/>
      <c r="Y83" s="65">
        <v>34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84">
      <c r="A84" s="50">
        <v>31</v>
      </c>
      <c r="B84" s="51" t="s">
        <v>227</v>
      </c>
      <c r="C84" s="52">
        <v>0.02</v>
      </c>
      <c r="D84" s="53">
        <v>601.95</v>
      </c>
      <c r="E84" s="53" t="s">
        <v>228</v>
      </c>
      <c r="F84" s="53"/>
      <c r="G84" s="53">
        <v>12</v>
      </c>
      <c r="H84" s="53" t="s">
        <v>229</v>
      </c>
      <c r="I84" s="53"/>
      <c r="J84" s="53" t="s">
        <v>230</v>
      </c>
      <c r="K84" s="54" t="s">
        <v>162</v>
      </c>
      <c r="L84" s="53">
        <v>127</v>
      </c>
      <c r="M84" s="53" t="s">
        <v>231</v>
      </c>
      <c r="N84" s="53"/>
      <c r="O84" s="55">
        <f>4+0</f>
        <v>4</v>
      </c>
      <c r="P84" s="56" t="s">
        <v>59</v>
      </c>
      <c r="Q84" s="55">
        <f>84+0</f>
        <v>84</v>
      </c>
      <c r="R84" s="55">
        <v>12</v>
      </c>
      <c r="S84" s="55">
        <v>127</v>
      </c>
      <c r="T84" s="56"/>
      <c r="U84" s="56"/>
      <c r="V84" s="55"/>
      <c r="W84" s="55"/>
      <c r="X84" s="56">
        <v>223</v>
      </c>
      <c r="Y84" s="56"/>
      <c r="Z84" s="56"/>
      <c r="AA84" s="56"/>
      <c r="AB84" s="56"/>
      <c r="AC84" s="56"/>
      <c r="AD84" s="56"/>
      <c r="AE84" s="57">
        <v>84</v>
      </c>
      <c r="AF84" s="57"/>
      <c r="AG84" s="57"/>
      <c r="AH84" s="57">
        <v>43</v>
      </c>
      <c r="AI84" s="55">
        <v>4</v>
      </c>
      <c r="AJ84" s="55"/>
      <c r="AK84" s="55"/>
      <c r="AL84" s="55">
        <v>8</v>
      </c>
      <c r="AM84" s="55">
        <v>127</v>
      </c>
      <c r="AN84" s="55">
        <v>12</v>
      </c>
      <c r="AO84" s="58">
        <v>21.09</v>
      </c>
      <c r="AP84" s="58">
        <v>7.18</v>
      </c>
      <c r="AQ84" s="58">
        <v>21.09</v>
      </c>
      <c r="AR84" s="58">
        <v>5.342</v>
      </c>
      <c r="AS84" s="39"/>
    </row>
    <row r="85" spans="1:45" ht="12.75">
      <c r="A85" s="59" t="s">
        <v>23</v>
      </c>
      <c r="B85" s="60" t="s">
        <v>60</v>
      </c>
      <c r="C85" s="61" t="s">
        <v>23</v>
      </c>
      <c r="D85" s="62"/>
      <c r="E85" s="62"/>
      <c r="F85" s="62"/>
      <c r="G85" s="62">
        <v>18</v>
      </c>
      <c r="H85" s="62"/>
      <c r="I85" s="62"/>
      <c r="J85" s="62"/>
      <c r="K85" s="63"/>
      <c r="L85" s="62">
        <v>223</v>
      </c>
      <c r="M85" s="62"/>
      <c r="N85" s="62"/>
      <c r="O85" s="64"/>
      <c r="P85" s="65"/>
      <c r="Q85" s="64"/>
      <c r="R85" s="64"/>
      <c r="S85" s="64"/>
      <c r="T85" s="65" t="s">
        <v>60</v>
      </c>
      <c r="U85" s="65"/>
      <c r="V85" s="64">
        <v>223</v>
      </c>
      <c r="W85" s="64"/>
      <c r="X85" s="65"/>
      <c r="Y85" s="65">
        <v>18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96">
      <c r="A86" s="50">
        <v>32</v>
      </c>
      <c r="B86" s="51" t="s">
        <v>232</v>
      </c>
      <c r="C86" s="52">
        <v>-2</v>
      </c>
      <c r="D86" s="53">
        <v>3.93</v>
      </c>
      <c r="E86" s="53" t="s">
        <v>233</v>
      </c>
      <c r="F86" s="53"/>
      <c r="G86" s="53">
        <v>-8</v>
      </c>
      <c r="H86" s="53" t="s">
        <v>234</v>
      </c>
      <c r="I86" s="53"/>
      <c r="J86" s="53" t="s">
        <v>235</v>
      </c>
      <c r="K86" s="54"/>
      <c r="L86" s="53">
        <v>-43</v>
      </c>
      <c r="M86" s="53" t="s">
        <v>236</v>
      </c>
      <c r="N86" s="53"/>
      <c r="O86" s="55">
        <f>0+0</f>
        <v>0</v>
      </c>
      <c r="P86" s="56" t="s">
        <v>116</v>
      </c>
      <c r="Q86" s="55">
        <f>0+0</f>
        <v>0</v>
      </c>
      <c r="R86" s="55">
        <v>-8</v>
      </c>
      <c r="S86" s="55">
        <v>-43</v>
      </c>
      <c r="T86" s="56"/>
      <c r="U86" s="56"/>
      <c r="V86" s="55"/>
      <c r="W86" s="55"/>
      <c r="X86" s="56">
        <v>-43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-43</v>
      </c>
      <c r="AI86" s="55"/>
      <c r="AJ86" s="55"/>
      <c r="AK86" s="55"/>
      <c r="AL86" s="55">
        <v>-8</v>
      </c>
      <c r="AM86" s="55">
        <v>-43</v>
      </c>
      <c r="AN86" s="55">
        <v>-8</v>
      </c>
      <c r="AO86" s="58" t="s">
        <v>23</v>
      </c>
      <c r="AP86" s="58" t="s">
        <v>23</v>
      </c>
      <c r="AQ86" s="58" t="s">
        <v>23</v>
      </c>
      <c r="AR86" s="58">
        <v>5.342</v>
      </c>
      <c r="AS86" s="39"/>
    </row>
    <row r="87" spans="1:45" ht="84">
      <c r="A87" s="50">
        <v>33</v>
      </c>
      <c r="B87" s="51" t="s">
        <v>237</v>
      </c>
      <c r="C87" s="52">
        <v>2</v>
      </c>
      <c r="D87" s="53">
        <v>11.91</v>
      </c>
      <c r="E87" s="53" t="s">
        <v>238</v>
      </c>
      <c r="F87" s="53"/>
      <c r="G87" s="53">
        <v>24</v>
      </c>
      <c r="H87" s="53" t="s">
        <v>239</v>
      </c>
      <c r="I87" s="53"/>
      <c r="J87" s="53" t="s">
        <v>195</v>
      </c>
      <c r="K87" s="54"/>
      <c r="L87" s="53">
        <v>132</v>
      </c>
      <c r="M87" s="53" t="s">
        <v>240</v>
      </c>
      <c r="N87" s="53"/>
      <c r="O87" s="55">
        <f>0+0</f>
        <v>0</v>
      </c>
      <c r="P87" s="56" t="s">
        <v>116</v>
      </c>
      <c r="Q87" s="55">
        <f>0+0</f>
        <v>0</v>
      </c>
      <c r="R87" s="55">
        <v>24</v>
      </c>
      <c r="S87" s="55">
        <v>132</v>
      </c>
      <c r="T87" s="56"/>
      <c r="U87" s="56"/>
      <c r="V87" s="55"/>
      <c r="W87" s="55"/>
      <c r="X87" s="56">
        <v>132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132</v>
      </c>
      <c r="AI87" s="55"/>
      <c r="AJ87" s="55"/>
      <c r="AK87" s="55"/>
      <c r="AL87" s="55">
        <v>24</v>
      </c>
      <c r="AM87" s="55">
        <v>132</v>
      </c>
      <c r="AN87" s="55">
        <v>24</v>
      </c>
      <c r="AO87" s="58" t="s">
        <v>23</v>
      </c>
      <c r="AP87" s="58" t="s">
        <v>23</v>
      </c>
      <c r="AQ87" s="58" t="s">
        <v>23</v>
      </c>
      <c r="AR87" s="58">
        <v>5.48</v>
      </c>
      <c r="AS87" s="39"/>
    </row>
    <row r="88" spans="1:45" ht="84">
      <c r="A88" s="50">
        <v>34</v>
      </c>
      <c r="B88" s="51" t="s">
        <v>241</v>
      </c>
      <c r="C88" s="52">
        <v>0.01</v>
      </c>
      <c r="D88" s="53">
        <v>1312.55</v>
      </c>
      <c r="E88" s="53" t="s">
        <v>242</v>
      </c>
      <c r="F88" s="53"/>
      <c r="G88" s="53">
        <v>13</v>
      </c>
      <c r="H88" s="53" t="s">
        <v>243</v>
      </c>
      <c r="I88" s="53"/>
      <c r="J88" s="53" t="s">
        <v>244</v>
      </c>
      <c r="K88" s="54" t="s">
        <v>162</v>
      </c>
      <c r="L88" s="53">
        <v>80</v>
      </c>
      <c r="M88" s="53" t="s">
        <v>245</v>
      </c>
      <c r="N88" s="53"/>
      <c r="O88" s="55">
        <f>2+0</f>
        <v>2</v>
      </c>
      <c r="P88" s="56" t="s">
        <v>59</v>
      </c>
      <c r="Q88" s="55">
        <f>42+0</f>
        <v>42</v>
      </c>
      <c r="R88" s="55">
        <v>13</v>
      </c>
      <c r="S88" s="55">
        <v>80</v>
      </c>
      <c r="T88" s="56"/>
      <c r="U88" s="56"/>
      <c r="V88" s="55"/>
      <c r="W88" s="55"/>
      <c r="X88" s="56">
        <v>129</v>
      </c>
      <c r="Y88" s="56"/>
      <c r="Z88" s="56"/>
      <c r="AA88" s="56"/>
      <c r="AB88" s="56"/>
      <c r="AC88" s="56"/>
      <c r="AD88" s="56"/>
      <c r="AE88" s="57">
        <v>42</v>
      </c>
      <c r="AF88" s="57"/>
      <c r="AG88" s="57"/>
      <c r="AH88" s="57">
        <v>38</v>
      </c>
      <c r="AI88" s="55">
        <v>2</v>
      </c>
      <c r="AJ88" s="55"/>
      <c r="AK88" s="55"/>
      <c r="AL88" s="55">
        <v>11</v>
      </c>
      <c r="AM88" s="55">
        <v>80</v>
      </c>
      <c r="AN88" s="55">
        <v>13</v>
      </c>
      <c r="AO88" s="58">
        <v>21.09</v>
      </c>
      <c r="AP88" s="58">
        <v>7.18</v>
      </c>
      <c r="AQ88" s="58">
        <v>21.09</v>
      </c>
      <c r="AR88" s="58">
        <v>3.495</v>
      </c>
      <c r="AS88" s="39"/>
    </row>
    <row r="89" spans="1:45" ht="12.75">
      <c r="A89" s="59" t="s">
        <v>23</v>
      </c>
      <c r="B89" s="60" t="s">
        <v>60</v>
      </c>
      <c r="C89" s="61" t="s">
        <v>23</v>
      </c>
      <c r="D89" s="62"/>
      <c r="E89" s="62"/>
      <c r="F89" s="62"/>
      <c r="G89" s="62">
        <v>16</v>
      </c>
      <c r="H89" s="62"/>
      <c r="I89" s="62"/>
      <c r="J89" s="62"/>
      <c r="K89" s="63"/>
      <c r="L89" s="62">
        <v>129</v>
      </c>
      <c r="M89" s="62"/>
      <c r="N89" s="62"/>
      <c r="O89" s="64"/>
      <c r="P89" s="65"/>
      <c r="Q89" s="64"/>
      <c r="R89" s="64"/>
      <c r="S89" s="64"/>
      <c r="T89" s="65" t="s">
        <v>60</v>
      </c>
      <c r="U89" s="65"/>
      <c r="V89" s="64">
        <v>129</v>
      </c>
      <c r="W89" s="64"/>
      <c r="X89" s="65"/>
      <c r="Y89" s="65">
        <v>16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96">
      <c r="A90" s="50">
        <v>35</v>
      </c>
      <c r="B90" s="51" t="s">
        <v>246</v>
      </c>
      <c r="C90" s="52">
        <v>-1</v>
      </c>
      <c r="D90" s="53">
        <v>11.03</v>
      </c>
      <c r="E90" s="53" t="s">
        <v>247</v>
      </c>
      <c r="F90" s="53"/>
      <c r="G90" s="53">
        <v>-11</v>
      </c>
      <c r="H90" s="53" t="s">
        <v>248</v>
      </c>
      <c r="I90" s="53"/>
      <c r="J90" s="53" t="s">
        <v>249</v>
      </c>
      <c r="K90" s="54"/>
      <c r="L90" s="53">
        <v>-38</v>
      </c>
      <c r="M90" s="53" t="s">
        <v>250</v>
      </c>
      <c r="N90" s="53"/>
      <c r="O90" s="55">
        <f>0+0</f>
        <v>0</v>
      </c>
      <c r="P90" s="56" t="s">
        <v>116</v>
      </c>
      <c r="Q90" s="55">
        <f>0+0</f>
        <v>0</v>
      </c>
      <c r="R90" s="55">
        <v>-11</v>
      </c>
      <c r="S90" s="55">
        <v>-38</v>
      </c>
      <c r="T90" s="56"/>
      <c r="U90" s="56"/>
      <c r="V90" s="55"/>
      <c r="W90" s="55"/>
      <c r="X90" s="56">
        <v>-38</v>
      </c>
      <c r="Y90" s="56"/>
      <c r="Z90" s="56"/>
      <c r="AA90" s="56"/>
      <c r="AB90" s="56"/>
      <c r="AC90" s="56"/>
      <c r="AD90" s="56"/>
      <c r="AE90" s="57"/>
      <c r="AF90" s="57"/>
      <c r="AG90" s="57"/>
      <c r="AH90" s="57">
        <v>-38</v>
      </c>
      <c r="AI90" s="55"/>
      <c r="AJ90" s="55"/>
      <c r="AK90" s="55"/>
      <c r="AL90" s="55">
        <v>-11</v>
      </c>
      <c r="AM90" s="55">
        <v>-38</v>
      </c>
      <c r="AN90" s="55">
        <v>-11</v>
      </c>
      <c r="AO90" s="58" t="s">
        <v>23</v>
      </c>
      <c r="AP90" s="58" t="s">
        <v>23</v>
      </c>
      <c r="AQ90" s="58" t="s">
        <v>23</v>
      </c>
      <c r="AR90" s="58">
        <v>3.495</v>
      </c>
      <c r="AS90" s="39"/>
    </row>
    <row r="91" spans="1:45" ht="96">
      <c r="A91" s="50">
        <v>36</v>
      </c>
      <c r="B91" s="51" t="s">
        <v>251</v>
      </c>
      <c r="C91" s="52">
        <v>1</v>
      </c>
      <c r="D91" s="53">
        <v>8.66</v>
      </c>
      <c r="E91" s="53" t="s">
        <v>252</v>
      </c>
      <c r="F91" s="53"/>
      <c r="G91" s="53">
        <v>9</v>
      </c>
      <c r="H91" s="53" t="s">
        <v>253</v>
      </c>
      <c r="I91" s="53"/>
      <c r="J91" s="53" t="s">
        <v>195</v>
      </c>
      <c r="K91" s="54"/>
      <c r="L91" s="53">
        <v>49</v>
      </c>
      <c r="M91" s="53" t="s">
        <v>254</v>
      </c>
      <c r="N91" s="53"/>
      <c r="O91" s="55">
        <f>0+0</f>
        <v>0</v>
      </c>
      <c r="P91" s="56" t="s">
        <v>116</v>
      </c>
      <c r="Q91" s="55">
        <f>0+0</f>
        <v>0</v>
      </c>
      <c r="R91" s="55">
        <v>9</v>
      </c>
      <c r="S91" s="55">
        <v>49</v>
      </c>
      <c r="T91" s="56"/>
      <c r="U91" s="56"/>
      <c r="V91" s="55"/>
      <c r="W91" s="55"/>
      <c r="X91" s="56">
        <v>49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49</v>
      </c>
      <c r="AI91" s="55"/>
      <c r="AJ91" s="55"/>
      <c r="AK91" s="55"/>
      <c r="AL91" s="55">
        <v>9</v>
      </c>
      <c r="AM91" s="55">
        <v>49</v>
      </c>
      <c r="AN91" s="55">
        <v>9</v>
      </c>
      <c r="AO91" s="58" t="s">
        <v>23</v>
      </c>
      <c r="AP91" s="58" t="s">
        <v>23</v>
      </c>
      <c r="AQ91" s="58" t="s">
        <v>23</v>
      </c>
      <c r="AR91" s="58">
        <v>5.48</v>
      </c>
      <c r="AS91" s="39"/>
    </row>
    <row r="92" spans="1:45" ht="17.25" customHeight="1">
      <c r="A92" s="103" t="s">
        <v>255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39"/>
    </row>
    <row r="93" spans="1:45" ht="96">
      <c r="A93" s="50">
        <v>37</v>
      </c>
      <c r="B93" s="51" t="s">
        <v>256</v>
      </c>
      <c r="C93" s="52">
        <v>1</v>
      </c>
      <c r="D93" s="53">
        <v>61.76</v>
      </c>
      <c r="E93" s="53" t="s">
        <v>257</v>
      </c>
      <c r="F93" s="53" t="s">
        <v>258</v>
      </c>
      <c r="G93" s="53">
        <v>62</v>
      </c>
      <c r="H93" s="53" t="s">
        <v>259</v>
      </c>
      <c r="I93" s="53" t="s">
        <v>260</v>
      </c>
      <c r="J93" s="53" t="s">
        <v>261</v>
      </c>
      <c r="K93" s="54" t="s">
        <v>262</v>
      </c>
      <c r="L93" s="53">
        <v>729</v>
      </c>
      <c r="M93" s="53" t="s">
        <v>263</v>
      </c>
      <c r="N93" s="53" t="s">
        <v>264</v>
      </c>
      <c r="O93" s="55">
        <f>22+3</f>
        <v>25</v>
      </c>
      <c r="P93" s="56" t="s">
        <v>59</v>
      </c>
      <c r="Q93" s="55">
        <f>464+63</f>
        <v>527</v>
      </c>
      <c r="R93" s="55">
        <v>62</v>
      </c>
      <c r="S93" s="55">
        <v>729</v>
      </c>
      <c r="T93" s="56"/>
      <c r="U93" s="56"/>
      <c r="V93" s="55"/>
      <c r="W93" s="55"/>
      <c r="X93" s="56">
        <v>1378</v>
      </c>
      <c r="Y93" s="56"/>
      <c r="Z93" s="56"/>
      <c r="AA93" s="56"/>
      <c r="AB93" s="56"/>
      <c r="AC93" s="56"/>
      <c r="AD93" s="56"/>
      <c r="AE93" s="57">
        <v>464</v>
      </c>
      <c r="AF93" s="57">
        <v>244</v>
      </c>
      <c r="AG93" s="57">
        <v>63</v>
      </c>
      <c r="AH93" s="57">
        <v>21</v>
      </c>
      <c r="AI93" s="55">
        <v>22</v>
      </c>
      <c r="AJ93" s="55">
        <v>35</v>
      </c>
      <c r="AK93" s="55">
        <v>3</v>
      </c>
      <c r="AL93" s="55">
        <v>5</v>
      </c>
      <c r="AM93" s="55">
        <v>729</v>
      </c>
      <c r="AN93" s="55">
        <v>62</v>
      </c>
      <c r="AO93" s="58">
        <v>21.09</v>
      </c>
      <c r="AP93" s="58">
        <v>6.958</v>
      </c>
      <c r="AQ93" s="58">
        <v>21.116</v>
      </c>
      <c r="AR93" s="58">
        <v>4.171</v>
      </c>
      <c r="AS93" s="39"/>
    </row>
    <row r="94" spans="1:45" ht="12.75">
      <c r="A94" s="59" t="s">
        <v>23</v>
      </c>
      <c r="B94" s="60" t="s">
        <v>60</v>
      </c>
      <c r="C94" s="61" t="s">
        <v>23</v>
      </c>
      <c r="D94" s="62"/>
      <c r="E94" s="62"/>
      <c r="F94" s="62"/>
      <c r="G94" s="62">
        <v>102</v>
      </c>
      <c r="H94" s="62"/>
      <c r="I94" s="62"/>
      <c r="J94" s="62"/>
      <c r="K94" s="63"/>
      <c r="L94" s="62">
        <v>1378</v>
      </c>
      <c r="M94" s="62"/>
      <c r="N94" s="62"/>
      <c r="O94" s="64"/>
      <c r="P94" s="65"/>
      <c r="Q94" s="64"/>
      <c r="R94" s="64"/>
      <c r="S94" s="64"/>
      <c r="T94" s="65" t="s">
        <v>60</v>
      </c>
      <c r="U94" s="65"/>
      <c r="V94" s="64">
        <v>1378</v>
      </c>
      <c r="W94" s="64"/>
      <c r="X94" s="65"/>
      <c r="Y94" s="65">
        <v>102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23</v>
      </c>
      <c r="AP94" s="67" t="s">
        <v>23</v>
      </c>
      <c r="AQ94" s="67" t="s">
        <v>23</v>
      </c>
      <c r="AR94" s="67" t="s">
        <v>23</v>
      </c>
      <c r="AS94" s="39"/>
    </row>
    <row r="95" spans="1:45" ht="84">
      <c r="A95" s="50">
        <v>38</v>
      </c>
      <c r="B95" s="51" t="s">
        <v>265</v>
      </c>
      <c r="C95" s="52">
        <v>1</v>
      </c>
      <c r="D95" s="53">
        <v>123.77</v>
      </c>
      <c r="E95" s="53" t="s">
        <v>266</v>
      </c>
      <c r="F95" s="53"/>
      <c r="G95" s="53">
        <v>124</v>
      </c>
      <c r="H95" s="53" t="s">
        <v>267</v>
      </c>
      <c r="I95" s="53"/>
      <c r="J95" s="53" t="s">
        <v>268</v>
      </c>
      <c r="K95" s="54"/>
      <c r="L95" s="53">
        <v>665</v>
      </c>
      <c r="M95" s="53" t="s">
        <v>269</v>
      </c>
      <c r="N95" s="53"/>
      <c r="O95" s="55">
        <f>0+0</f>
        <v>0</v>
      </c>
      <c r="P95" s="56" t="s">
        <v>116</v>
      </c>
      <c r="Q95" s="55">
        <f>0+0</f>
        <v>0</v>
      </c>
      <c r="R95" s="55">
        <v>124</v>
      </c>
      <c r="S95" s="55">
        <v>665</v>
      </c>
      <c r="T95" s="56"/>
      <c r="U95" s="56"/>
      <c r="V95" s="55"/>
      <c r="W95" s="55"/>
      <c r="X95" s="56">
        <v>665</v>
      </c>
      <c r="Y95" s="56"/>
      <c r="Z95" s="56"/>
      <c r="AA95" s="56"/>
      <c r="AB95" s="56"/>
      <c r="AC95" s="56"/>
      <c r="AD95" s="56"/>
      <c r="AE95" s="57"/>
      <c r="AF95" s="57"/>
      <c r="AG95" s="57"/>
      <c r="AH95" s="57">
        <v>665</v>
      </c>
      <c r="AI95" s="55"/>
      <c r="AJ95" s="55"/>
      <c r="AK95" s="55"/>
      <c r="AL95" s="55">
        <v>124</v>
      </c>
      <c r="AM95" s="55">
        <v>665</v>
      </c>
      <c r="AN95" s="55">
        <v>124</v>
      </c>
      <c r="AO95" s="58" t="s">
        <v>23</v>
      </c>
      <c r="AP95" s="58" t="s">
        <v>23</v>
      </c>
      <c r="AQ95" s="58" t="s">
        <v>23</v>
      </c>
      <c r="AR95" s="58">
        <v>5.365</v>
      </c>
      <c r="AS95" s="39"/>
    </row>
    <row r="96" spans="1:45" ht="84">
      <c r="A96" s="50">
        <v>39</v>
      </c>
      <c r="B96" s="51" t="s">
        <v>270</v>
      </c>
      <c r="C96" s="52">
        <v>2</v>
      </c>
      <c r="D96" s="53">
        <v>11.28</v>
      </c>
      <c r="E96" s="53" t="s">
        <v>271</v>
      </c>
      <c r="F96" s="53"/>
      <c r="G96" s="53">
        <v>23</v>
      </c>
      <c r="H96" s="53" t="s">
        <v>272</v>
      </c>
      <c r="I96" s="53"/>
      <c r="J96" s="53" t="s">
        <v>273</v>
      </c>
      <c r="K96" s="54" t="s">
        <v>162</v>
      </c>
      <c r="L96" s="53">
        <v>452</v>
      </c>
      <c r="M96" s="53" t="s">
        <v>274</v>
      </c>
      <c r="N96" s="53"/>
      <c r="O96" s="55">
        <f>21+0</f>
        <v>21</v>
      </c>
      <c r="P96" s="56" t="s">
        <v>59</v>
      </c>
      <c r="Q96" s="55">
        <f>443+0</f>
        <v>443</v>
      </c>
      <c r="R96" s="55">
        <v>23</v>
      </c>
      <c r="S96" s="55">
        <v>452</v>
      </c>
      <c r="T96" s="56"/>
      <c r="U96" s="56"/>
      <c r="V96" s="55"/>
      <c r="W96" s="55"/>
      <c r="X96" s="56">
        <v>997</v>
      </c>
      <c r="Y96" s="56"/>
      <c r="Z96" s="56"/>
      <c r="AA96" s="56"/>
      <c r="AB96" s="56"/>
      <c r="AC96" s="56"/>
      <c r="AD96" s="56"/>
      <c r="AE96" s="57">
        <v>443</v>
      </c>
      <c r="AF96" s="57"/>
      <c r="AG96" s="57"/>
      <c r="AH96" s="57">
        <v>9</v>
      </c>
      <c r="AI96" s="55">
        <v>21</v>
      </c>
      <c r="AJ96" s="55"/>
      <c r="AK96" s="55"/>
      <c r="AL96" s="55">
        <v>2</v>
      </c>
      <c r="AM96" s="55">
        <v>452</v>
      </c>
      <c r="AN96" s="55">
        <v>23</v>
      </c>
      <c r="AO96" s="58">
        <v>21.09</v>
      </c>
      <c r="AP96" s="58">
        <v>7.18</v>
      </c>
      <c r="AQ96" s="58">
        <v>21.09</v>
      </c>
      <c r="AR96" s="58">
        <v>4.559</v>
      </c>
      <c r="AS96" s="39"/>
    </row>
    <row r="97" spans="1:45" ht="12.75">
      <c r="A97" s="59" t="s">
        <v>23</v>
      </c>
      <c r="B97" s="60" t="s">
        <v>60</v>
      </c>
      <c r="C97" s="61" t="s">
        <v>23</v>
      </c>
      <c r="D97" s="62"/>
      <c r="E97" s="62"/>
      <c r="F97" s="62"/>
      <c r="G97" s="62">
        <v>57</v>
      </c>
      <c r="H97" s="62"/>
      <c r="I97" s="62"/>
      <c r="J97" s="62"/>
      <c r="K97" s="63"/>
      <c r="L97" s="62">
        <v>997</v>
      </c>
      <c r="M97" s="62"/>
      <c r="N97" s="62"/>
      <c r="O97" s="64"/>
      <c r="P97" s="65"/>
      <c r="Q97" s="64"/>
      <c r="R97" s="64"/>
      <c r="S97" s="64"/>
      <c r="T97" s="65" t="s">
        <v>60</v>
      </c>
      <c r="U97" s="65"/>
      <c r="V97" s="64">
        <v>997</v>
      </c>
      <c r="W97" s="64"/>
      <c r="X97" s="65"/>
      <c r="Y97" s="65">
        <v>57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96">
      <c r="A98" s="50">
        <v>40</v>
      </c>
      <c r="B98" s="51" t="s">
        <v>275</v>
      </c>
      <c r="C98" s="52">
        <v>2</v>
      </c>
      <c r="D98" s="53">
        <v>14.58</v>
      </c>
      <c r="E98" s="53" t="s">
        <v>276</v>
      </c>
      <c r="F98" s="53"/>
      <c r="G98" s="53">
        <v>29</v>
      </c>
      <c r="H98" s="53" t="s">
        <v>277</v>
      </c>
      <c r="I98" s="53"/>
      <c r="J98" s="53" t="s">
        <v>278</v>
      </c>
      <c r="K98" s="54"/>
      <c r="L98" s="53">
        <v>180</v>
      </c>
      <c r="M98" s="53" t="s">
        <v>279</v>
      </c>
      <c r="N98" s="53"/>
      <c r="O98" s="55">
        <f>0+0</f>
        <v>0</v>
      </c>
      <c r="P98" s="56" t="s">
        <v>116</v>
      </c>
      <c r="Q98" s="55">
        <f>0+0</f>
        <v>0</v>
      </c>
      <c r="R98" s="55">
        <v>29</v>
      </c>
      <c r="S98" s="55">
        <v>180</v>
      </c>
      <c r="T98" s="56"/>
      <c r="U98" s="56"/>
      <c r="V98" s="55"/>
      <c r="W98" s="55"/>
      <c r="X98" s="56">
        <v>180</v>
      </c>
      <c r="Y98" s="56"/>
      <c r="Z98" s="56"/>
      <c r="AA98" s="56"/>
      <c r="AB98" s="56"/>
      <c r="AC98" s="56"/>
      <c r="AD98" s="56"/>
      <c r="AE98" s="57"/>
      <c r="AF98" s="57"/>
      <c r="AG98" s="57"/>
      <c r="AH98" s="57">
        <v>180</v>
      </c>
      <c r="AI98" s="55"/>
      <c r="AJ98" s="55"/>
      <c r="AK98" s="55"/>
      <c r="AL98" s="55">
        <v>29</v>
      </c>
      <c r="AM98" s="55">
        <v>180</v>
      </c>
      <c r="AN98" s="55">
        <v>29</v>
      </c>
      <c r="AO98" s="58" t="s">
        <v>23</v>
      </c>
      <c r="AP98" s="58" t="s">
        <v>23</v>
      </c>
      <c r="AQ98" s="58" t="s">
        <v>23</v>
      </c>
      <c r="AR98" s="58">
        <v>6.202</v>
      </c>
      <c r="AS98" s="39"/>
    </row>
    <row r="99" spans="1:45" ht="96">
      <c r="A99" s="50">
        <v>41</v>
      </c>
      <c r="B99" s="51" t="s">
        <v>280</v>
      </c>
      <c r="C99" s="52">
        <v>1</v>
      </c>
      <c r="D99" s="53">
        <v>5.56</v>
      </c>
      <c r="E99" s="53" t="s">
        <v>281</v>
      </c>
      <c r="F99" s="53" t="s">
        <v>282</v>
      </c>
      <c r="G99" s="53">
        <v>6</v>
      </c>
      <c r="H99" s="53" t="s">
        <v>283</v>
      </c>
      <c r="I99" s="53">
        <v>2</v>
      </c>
      <c r="J99" s="53" t="s">
        <v>284</v>
      </c>
      <c r="K99" s="54" t="s">
        <v>285</v>
      </c>
      <c r="L99" s="53">
        <v>83</v>
      </c>
      <c r="M99" s="53" t="s">
        <v>286</v>
      </c>
      <c r="N99" s="53">
        <v>15</v>
      </c>
      <c r="O99" s="55">
        <f>3+0</f>
        <v>3</v>
      </c>
      <c r="P99" s="56" t="s">
        <v>59</v>
      </c>
      <c r="Q99" s="55">
        <f>63+0</f>
        <v>63</v>
      </c>
      <c r="R99" s="55">
        <v>6</v>
      </c>
      <c r="S99" s="55">
        <v>83</v>
      </c>
      <c r="T99" s="56"/>
      <c r="U99" s="56"/>
      <c r="V99" s="55"/>
      <c r="W99" s="55"/>
      <c r="X99" s="56">
        <v>161</v>
      </c>
      <c r="Y99" s="56"/>
      <c r="Z99" s="56"/>
      <c r="AA99" s="56"/>
      <c r="AB99" s="56"/>
      <c r="AC99" s="56"/>
      <c r="AD99" s="56"/>
      <c r="AE99" s="57">
        <v>63</v>
      </c>
      <c r="AF99" s="57">
        <v>15</v>
      </c>
      <c r="AG99" s="57"/>
      <c r="AH99" s="57">
        <v>5</v>
      </c>
      <c r="AI99" s="55">
        <v>3</v>
      </c>
      <c r="AJ99" s="55">
        <v>2</v>
      </c>
      <c r="AK99" s="55"/>
      <c r="AL99" s="55">
        <v>1</v>
      </c>
      <c r="AM99" s="55">
        <v>83</v>
      </c>
      <c r="AN99" s="55">
        <v>6</v>
      </c>
      <c r="AO99" s="58">
        <v>21.09</v>
      </c>
      <c r="AP99" s="58">
        <v>7.726</v>
      </c>
      <c r="AQ99" s="58">
        <v>20.632</v>
      </c>
      <c r="AR99" s="58">
        <v>5.031</v>
      </c>
      <c r="AS99" s="39"/>
    </row>
    <row r="100" spans="1:45" ht="12.75">
      <c r="A100" s="59" t="s">
        <v>23</v>
      </c>
      <c r="B100" s="60" t="s">
        <v>60</v>
      </c>
      <c r="C100" s="61" t="s">
        <v>23</v>
      </c>
      <c r="D100" s="62"/>
      <c r="E100" s="62"/>
      <c r="F100" s="62"/>
      <c r="G100" s="62">
        <v>11</v>
      </c>
      <c r="H100" s="62"/>
      <c r="I100" s="62"/>
      <c r="J100" s="62"/>
      <c r="K100" s="63"/>
      <c r="L100" s="62">
        <v>161</v>
      </c>
      <c r="M100" s="62"/>
      <c r="N100" s="62"/>
      <c r="O100" s="64"/>
      <c r="P100" s="65"/>
      <c r="Q100" s="64"/>
      <c r="R100" s="64"/>
      <c r="S100" s="64"/>
      <c r="T100" s="65" t="s">
        <v>60</v>
      </c>
      <c r="U100" s="65"/>
      <c r="V100" s="64">
        <v>161</v>
      </c>
      <c r="W100" s="64"/>
      <c r="X100" s="65"/>
      <c r="Y100" s="65">
        <v>11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84">
      <c r="A101" s="50">
        <v>42</v>
      </c>
      <c r="B101" s="51" t="s">
        <v>287</v>
      </c>
      <c r="C101" s="52">
        <v>1</v>
      </c>
      <c r="D101" s="53">
        <v>280.57</v>
      </c>
      <c r="E101" s="53" t="s">
        <v>288</v>
      </c>
      <c r="F101" s="53"/>
      <c r="G101" s="53">
        <v>281</v>
      </c>
      <c r="H101" s="53" t="s">
        <v>289</v>
      </c>
      <c r="I101" s="53"/>
      <c r="J101" s="53" t="s">
        <v>290</v>
      </c>
      <c r="K101" s="54"/>
      <c r="L101" s="53">
        <v>707</v>
      </c>
      <c r="M101" s="53" t="s">
        <v>291</v>
      </c>
      <c r="N101" s="53"/>
      <c r="O101" s="55">
        <f>0+0</f>
        <v>0</v>
      </c>
      <c r="P101" s="56" t="s">
        <v>116</v>
      </c>
      <c r="Q101" s="55">
        <f>0+0</f>
        <v>0</v>
      </c>
      <c r="R101" s="55">
        <v>281</v>
      </c>
      <c r="S101" s="55">
        <v>707</v>
      </c>
      <c r="T101" s="56"/>
      <c r="U101" s="56"/>
      <c r="V101" s="55"/>
      <c r="W101" s="55"/>
      <c r="X101" s="56">
        <v>707</v>
      </c>
      <c r="Y101" s="56"/>
      <c r="Z101" s="56"/>
      <c r="AA101" s="56"/>
      <c r="AB101" s="56"/>
      <c r="AC101" s="56"/>
      <c r="AD101" s="56"/>
      <c r="AE101" s="57"/>
      <c r="AF101" s="57"/>
      <c r="AG101" s="57"/>
      <c r="AH101" s="57">
        <v>707</v>
      </c>
      <c r="AI101" s="55"/>
      <c r="AJ101" s="55"/>
      <c r="AK101" s="55"/>
      <c r="AL101" s="55">
        <v>281</v>
      </c>
      <c r="AM101" s="55">
        <v>707</v>
      </c>
      <c r="AN101" s="55">
        <v>281</v>
      </c>
      <c r="AO101" s="58" t="s">
        <v>23</v>
      </c>
      <c r="AP101" s="58" t="s">
        <v>23</v>
      </c>
      <c r="AQ101" s="58" t="s">
        <v>23</v>
      </c>
      <c r="AR101" s="58">
        <v>2.517</v>
      </c>
      <c r="AS101" s="39"/>
    </row>
    <row r="102" spans="1:45" ht="21" customHeight="1">
      <c r="A102" s="105" t="s">
        <v>292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39"/>
    </row>
    <row r="103" spans="1:45" ht="17.25" customHeight="1">
      <c r="A103" s="103" t="s">
        <v>293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39"/>
    </row>
    <row r="104" spans="1:45" ht="96">
      <c r="A104" s="50">
        <v>43</v>
      </c>
      <c r="B104" s="51" t="s">
        <v>294</v>
      </c>
      <c r="C104" s="52">
        <v>0.5</v>
      </c>
      <c r="D104" s="53">
        <v>38.66</v>
      </c>
      <c r="E104" s="53"/>
      <c r="F104" s="53">
        <v>38.66</v>
      </c>
      <c r="G104" s="53">
        <v>19</v>
      </c>
      <c r="H104" s="53"/>
      <c r="I104" s="53">
        <v>19</v>
      </c>
      <c r="J104" s="53"/>
      <c r="K104" s="54">
        <v>12.615</v>
      </c>
      <c r="L104" s="53">
        <v>240</v>
      </c>
      <c r="M104" s="53"/>
      <c r="N104" s="53">
        <v>240</v>
      </c>
      <c r="O104" s="55">
        <f>0+0</f>
        <v>0</v>
      </c>
      <c r="P104" s="56" t="s">
        <v>59</v>
      </c>
      <c r="Q104" s="55">
        <f>0+0</f>
        <v>0</v>
      </c>
      <c r="R104" s="55">
        <v>19</v>
      </c>
      <c r="S104" s="55">
        <v>240</v>
      </c>
      <c r="T104" s="56"/>
      <c r="U104" s="56"/>
      <c r="V104" s="55"/>
      <c r="W104" s="55"/>
      <c r="X104" s="56">
        <v>240</v>
      </c>
      <c r="Y104" s="56"/>
      <c r="Z104" s="56"/>
      <c r="AA104" s="56"/>
      <c r="AB104" s="56"/>
      <c r="AC104" s="56"/>
      <c r="AD104" s="56"/>
      <c r="AE104" s="57"/>
      <c r="AF104" s="57">
        <v>240</v>
      </c>
      <c r="AG104" s="57"/>
      <c r="AH104" s="57"/>
      <c r="AI104" s="55"/>
      <c r="AJ104" s="55">
        <v>19</v>
      </c>
      <c r="AK104" s="55"/>
      <c r="AL104" s="55"/>
      <c r="AM104" s="55">
        <v>240</v>
      </c>
      <c r="AN104" s="55">
        <v>19</v>
      </c>
      <c r="AO104" s="58" t="s">
        <v>23</v>
      </c>
      <c r="AP104" s="58">
        <v>12.615</v>
      </c>
      <c r="AQ104" s="58" t="s">
        <v>23</v>
      </c>
      <c r="AR104" s="58" t="s">
        <v>23</v>
      </c>
      <c r="AS104" s="39"/>
    </row>
    <row r="105" spans="1:45" ht="12.75">
      <c r="A105" s="59" t="s">
        <v>23</v>
      </c>
      <c r="B105" s="60" t="s">
        <v>60</v>
      </c>
      <c r="C105" s="61" t="s">
        <v>23</v>
      </c>
      <c r="D105" s="62"/>
      <c r="E105" s="62"/>
      <c r="F105" s="62"/>
      <c r="G105" s="62">
        <v>19</v>
      </c>
      <c r="H105" s="62"/>
      <c r="I105" s="62"/>
      <c r="J105" s="62"/>
      <c r="K105" s="63"/>
      <c r="L105" s="62">
        <v>240</v>
      </c>
      <c r="M105" s="62"/>
      <c r="N105" s="62"/>
      <c r="O105" s="64"/>
      <c r="P105" s="65"/>
      <c r="Q105" s="64"/>
      <c r="R105" s="64"/>
      <c r="S105" s="64"/>
      <c r="T105" s="65" t="s">
        <v>60</v>
      </c>
      <c r="U105" s="65"/>
      <c r="V105" s="64">
        <v>240</v>
      </c>
      <c r="W105" s="64"/>
      <c r="X105" s="65"/>
      <c r="Y105" s="65">
        <v>19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108">
      <c r="A106" s="50">
        <v>44</v>
      </c>
      <c r="B106" s="51" t="s">
        <v>295</v>
      </c>
      <c r="C106" s="52">
        <v>0.5</v>
      </c>
      <c r="D106" s="53">
        <v>11.56</v>
      </c>
      <c r="E106" s="53"/>
      <c r="F106" s="53">
        <v>11.56</v>
      </c>
      <c r="G106" s="53">
        <v>6</v>
      </c>
      <c r="H106" s="53"/>
      <c r="I106" s="53">
        <v>6</v>
      </c>
      <c r="J106" s="53"/>
      <c r="K106" s="54">
        <v>9.38</v>
      </c>
      <c r="L106" s="53">
        <v>56</v>
      </c>
      <c r="M106" s="53"/>
      <c r="N106" s="53">
        <v>56</v>
      </c>
      <c r="O106" s="55">
        <f>0+0</f>
        <v>0</v>
      </c>
      <c r="P106" s="56" t="s">
        <v>59</v>
      </c>
      <c r="Q106" s="55">
        <f>0+0</f>
        <v>0</v>
      </c>
      <c r="R106" s="55">
        <v>6</v>
      </c>
      <c r="S106" s="55">
        <v>56</v>
      </c>
      <c r="T106" s="56"/>
      <c r="U106" s="56"/>
      <c r="V106" s="55"/>
      <c r="W106" s="55"/>
      <c r="X106" s="56">
        <v>56</v>
      </c>
      <c r="Y106" s="56"/>
      <c r="Z106" s="56"/>
      <c r="AA106" s="56"/>
      <c r="AB106" s="56"/>
      <c r="AC106" s="56"/>
      <c r="AD106" s="56"/>
      <c r="AE106" s="57"/>
      <c r="AF106" s="57">
        <v>56</v>
      </c>
      <c r="AG106" s="57"/>
      <c r="AH106" s="57"/>
      <c r="AI106" s="55"/>
      <c r="AJ106" s="55">
        <v>6</v>
      </c>
      <c r="AK106" s="55"/>
      <c r="AL106" s="55"/>
      <c r="AM106" s="55">
        <v>56</v>
      </c>
      <c r="AN106" s="55">
        <v>6</v>
      </c>
      <c r="AO106" s="58" t="s">
        <v>23</v>
      </c>
      <c r="AP106" s="58">
        <v>9.38</v>
      </c>
      <c r="AQ106" s="58" t="s">
        <v>23</v>
      </c>
      <c r="AR106" s="58" t="s">
        <v>23</v>
      </c>
      <c r="AS106" s="39"/>
    </row>
    <row r="107" spans="1:45" ht="12.75">
      <c r="A107" s="59" t="s">
        <v>23</v>
      </c>
      <c r="B107" s="60" t="s">
        <v>60</v>
      </c>
      <c r="C107" s="61" t="s">
        <v>23</v>
      </c>
      <c r="D107" s="62"/>
      <c r="E107" s="62"/>
      <c r="F107" s="62"/>
      <c r="G107" s="62">
        <v>6</v>
      </c>
      <c r="H107" s="62"/>
      <c r="I107" s="62"/>
      <c r="J107" s="62"/>
      <c r="K107" s="63"/>
      <c r="L107" s="62">
        <v>56</v>
      </c>
      <c r="M107" s="62"/>
      <c r="N107" s="62"/>
      <c r="O107" s="64"/>
      <c r="P107" s="65"/>
      <c r="Q107" s="64"/>
      <c r="R107" s="64"/>
      <c r="S107" s="64"/>
      <c r="T107" s="65" t="s">
        <v>60</v>
      </c>
      <c r="U107" s="65"/>
      <c r="V107" s="64">
        <v>56</v>
      </c>
      <c r="W107" s="64"/>
      <c r="X107" s="65"/>
      <c r="Y107" s="65">
        <v>6</v>
      </c>
      <c r="Z107" s="65"/>
      <c r="AA107" s="65"/>
      <c r="AB107" s="65"/>
      <c r="AC107" s="65"/>
      <c r="AD107" s="65"/>
      <c r="AE107" s="66"/>
      <c r="AF107" s="66"/>
      <c r="AG107" s="66"/>
      <c r="AH107" s="66"/>
      <c r="AI107" s="64"/>
      <c r="AJ107" s="64"/>
      <c r="AK107" s="64"/>
      <c r="AL107" s="64"/>
      <c r="AM107" s="64"/>
      <c r="AN107" s="64"/>
      <c r="AO107" s="67" t="s">
        <v>23</v>
      </c>
      <c r="AP107" s="67" t="s">
        <v>23</v>
      </c>
      <c r="AQ107" s="67" t="s">
        <v>23</v>
      </c>
      <c r="AR107" s="67" t="s">
        <v>23</v>
      </c>
      <c r="AS107" s="39"/>
    </row>
    <row r="108" spans="1:45" ht="84">
      <c r="A108" s="50">
        <v>45</v>
      </c>
      <c r="B108" s="51" t="s">
        <v>296</v>
      </c>
      <c r="C108" s="52">
        <v>0.55</v>
      </c>
      <c r="D108" s="53">
        <v>28.12</v>
      </c>
      <c r="E108" s="53" t="s">
        <v>297</v>
      </c>
      <c r="F108" s="53"/>
      <c r="G108" s="53">
        <v>15</v>
      </c>
      <c r="H108" s="53" t="s">
        <v>298</v>
      </c>
      <c r="I108" s="53"/>
      <c r="J108" s="53" t="s">
        <v>101</v>
      </c>
      <c r="K108" s="54" t="s">
        <v>162</v>
      </c>
      <c r="L108" s="53">
        <v>82</v>
      </c>
      <c r="M108" s="53" t="s">
        <v>299</v>
      </c>
      <c r="N108" s="53"/>
      <c r="O108" s="55">
        <f>0+0</f>
        <v>0</v>
      </c>
      <c r="P108" s="56" t="s">
        <v>116</v>
      </c>
      <c r="Q108" s="55">
        <f>0+0</f>
        <v>0</v>
      </c>
      <c r="R108" s="55">
        <v>15</v>
      </c>
      <c r="S108" s="55">
        <v>82</v>
      </c>
      <c r="T108" s="56"/>
      <c r="U108" s="56"/>
      <c r="V108" s="55"/>
      <c r="W108" s="55"/>
      <c r="X108" s="56">
        <v>82</v>
      </c>
      <c r="Y108" s="56"/>
      <c r="Z108" s="56"/>
      <c r="AA108" s="56"/>
      <c r="AB108" s="56"/>
      <c r="AC108" s="56"/>
      <c r="AD108" s="56"/>
      <c r="AE108" s="57"/>
      <c r="AF108" s="57"/>
      <c r="AG108" s="57"/>
      <c r="AH108" s="57">
        <v>82</v>
      </c>
      <c r="AI108" s="55"/>
      <c r="AJ108" s="55"/>
      <c r="AK108" s="55"/>
      <c r="AL108" s="55">
        <v>15</v>
      </c>
      <c r="AM108" s="55">
        <v>82</v>
      </c>
      <c r="AN108" s="55">
        <v>15</v>
      </c>
      <c r="AO108" s="58">
        <v>21.09</v>
      </c>
      <c r="AP108" s="58">
        <v>7.18</v>
      </c>
      <c r="AQ108" s="58">
        <v>21.09</v>
      </c>
      <c r="AR108" s="58">
        <v>5.48</v>
      </c>
      <c r="AS108" s="39"/>
    </row>
    <row r="109" spans="1:45" ht="38.25">
      <c r="A109" s="108" t="s">
        <v>300</v>
      </c>
      <c r="B109" s="108"/>
      <c r="C109" s="108"/>
      <c r="D109" s="108"/>
      <c r="E109" s="108"/>
      <c r="F109" s="108"/>
      <c r="G109" s="68">
        <v>9977</v>
      </c>
      <c r="H109" s="68" t="s">
        <v>321</v>
      </c>
      <c r="I109" s="68" t="s">
        <v>322</v>
      </c>
      <c r="J109" s="68"/>
      <c r="K109" s="68"/>
      <c r="L109" s="68" t="s">
        <v>301</v>
      </c>
      <c r="M109" s="68" t="s">
        <v>301</v>
      </c>
      <c r="N109" s="68" t="s">
        <v>301</v>
      </c>
      <c r="O109" s="68" t="s">
        <v>301</v>
      </c>
      <c r="P109" s="68" t="s">
        <v>301</v>
      </c>
      <c r="Q109" s="68" t="s">
        <v>301</v>
      </c>
      <c r="R109" s="68" t="s">
        <v>301</v>
      </c>
      <c r="S109" s="68" t="s">
        <v>301</v>
      </c>
      <c r="T109" s="68" t="s">
        <v>301</v>
      </c>
      <c r="U109" s="68" t="s">
        <v>301</v>
      </c>
      <c r="V109" s="68" t="s">
        <v>301</v>
      </c>
      <c r="W109" s="68" t="s">
        <v>301</v>
      </c>
      <c r="X109" s="68" t="s">
        <v>301</v>
      </c>
      <c r="Y109" s="68" t="s">
        <v>301</v>
      </c>
      <c r="Z109" s="68" t="s">
        <v>301</v>
      </c>
      <c r="AA109" s="68" t="s">
        <v>301</v>
      </c>
      <c r="AB109" s="68" t="s">
        <v>301</v>
      </c>
      <c r="AC109" s="68" t="s">
        <v>301</v>
      </c>
      <c r="AD109" s="68" t="s">
        <v>301</v>
      </c>
      <c r="AE109" s="68" t="s">
        <v>301</v>
      </c>
      <c r="AF109" s="68" t="s">
        <v>301</v>
      </c>
      <c r="AG109" s="68" t="s">
        <v>301</v>
      </c>
      <c r="AH109" s="68" t="s">
        <v>301</v>
      </c>
      <c r="AI109" s="68" t="s">
        <v>301</v>
      </c>
      <c r="AJ109" s="68" t="s">
        <v>301</v>
      </c>
      <c r="AK109" s="68" t="s">
        <v>301</v>
      </c>
      <c r="AL109" s="68" t="s">
        <v>301</v>
      </c>
      <c r="AM109" s="68"/>
      <c r="AN109" s="68"/>
      <c r="AO109" s="68" t="s">
        <v>301</v>
      </c>
      <c r="AP109" s="68" t="s">
        <v>301</v>
      </c>
      <c r="AQ109" s="68" t="s">
        <v>301</v>
      </c>
      <c r="AR109" s="68" t="s">
        <v>301</v>
      </c>
      <c r="AS109" s="39"/>
    </row>
    <row r="110" spans="1:45" ht="51">
      <c r="A110" s="108" t="s">
        <v>304</v>
      </c>
      <c r="B110" s="108"/>
      <c r="C110" s="108"/>
      <c r="D110" s="108"/>
      <c r="E110" s="108"/>
      <c r="F110" s="108"/>
      <c r="G110" s="68">
        <v>37147</v>
      </c>
      <c r="H110" s="68" t="s">
        <v>323</v>
      </c>
      <c r="I110" s="68" t="s">
        <v>324</v>
      </c>
      <c r="J110" s="68"/>
      <c r="K110" s="68"/>
      <c r="L110" s="68" t="s">
        <v>301</v>
      </c>
      <c r="M110" s="68" t="s">
        <v>301</v>
      </c>
      <c r="N110" s="68" t="s">
        <v>301</v>
      </c>
      <c r="O110" s="68" t="s">
        <v>301</v>
      </c>
      <c r="P110" s="68" t="s">
        <v>301</v>
      </c>
      <c r="Q110" s="68" t="s">
        <v>301</v>
      </c>
      <c r="R110" s="68" t="s">
        <v>301</v>
      </c>
      <c r="S110" s="68" t="s">
        <v>301</v>
      </c>
      <c r="T110" s="68" t="s">
        <v>301</v>
      </c>
      <c r="U110" s="68" t="s">
        <v>301</v>
      </c>
      <c r="V110" s="68" t="s">
        <v>301</v>
      </c>
      <c r="W110" s="68" t="s">
        <v>301</v>
      </c>
      <c r="X110" s="68" t="s">
        <v>301</v>
      </c>
      <c r="Y110" s="68" t="s">
        <v>301</v>
      </c>
      <c r="Z110" s="68" t="s">
        <v>301</v>
      </c>
      <c r="AA110" s="68" t="s">
        <v>301</v>
      </c>
      <c r="AB110" s="68" t="s">
        <v>301</v>
      </c>
      <c r="AC110" s="68" t="s">
        <v>301</v>
      </c>
      <c r="AD110" s="68" t="s">
        <v>301</v>
      </c>
      <c r="AE110" s="68" t="s">
        <v>301</v>
      </c>
      <c r="AF110" s="68" t="s">
        <v>301</v>
      </c>
      <c r="AG110" s="68" t="s">
        <v>301</v>
      </c>
      <c r="AH110" s="68" t="s">
        <v>301</v>
      </c>
      <c r="AI110" s="68" t="s">
        <v>301</v>
      </c>
      <c r="AJ110" s="68" t="s">
        <v>301</v>
      </c>
      <c r="AK110" s="68" t="s">
        <v>301</v>
      </c>
      <c r="AL110" s="68" t="s">
        <v>301</v>
      </c>
      <c r="AM110" s="68"/>
      <c r="AN110" s="68"/>
      <c r="AO110" s="68" t="s">
        <v>301</v>
      </c>
      <c r="AP110" s="68" t="s">
        <v>301</v>
      </c>
      <c r="AQ110" s="68" t="s">
        <v>301</v>
      </c>
      <c r="AR110" s="68" t="s">
        <v>301</v>
      </c>
      <c r="AS110" s="39"/>
    </row>
    <row r="111" spans="1:45" ht="12.75">
      <c r="A111" s="108" t="s">
        <v>307</v>
      </c>
      <c r="B111" s="108"/>
      <c r="C111" s="108"/>
      <c r="D111" s="108"/>
      <c r="E111" s="108"/>
      <c r="F111" s="108"/>
      <c r="G111" s="68">
        <v>7529</v>
      </c>
      <c r="H111" s="68"/>
      <c r="I111" s="68"/>
      <c r="J111" s="68"/>
      <c r="K111" s="68"/>
      <c r="L111" s="68" t="s">
        <v>301</v>
      </c>
      <c r="M111" s="68" t="s">
        <v>301</v>
      </c>
      <c r="N111" s="68" t="s">
        <v>301</v>
      </c>
      <c r="O111" s="68" t="s">
        <v>301</v>
      </c>
      <c r="P111" s="68" t="s">
        <v>301</v>
      </c>
      <c r="Q111" s="68" t="s">
        <v>301</v>
      </c>
      <c r="R111" s="68" t="s">
        <v>301</v>
      </c>
      <c r="S111" s="68" t="s">
        <v>301</v>
      </c>
      <c r="T111" s="68" t="s">
        <v>301</v>
      </c>
      <c r="U111" s="68" t="s">
        <v>301</v>
      </c>
      <c r="V111" s="68" t="s">
        <v>301</v>
      </c>
      <c r="W111" s="68" t="s">
        <v>301</v>
      </c>
      <c r="X111" s="68" t="s">
        <v>301</v>
      </c>
      <c r="Y111" s="68" t="s">
        <v>301</v>
      </c>
      <c r="Z111" s="68" t="s">
        <v>301</v>
      </c>
      <c r="AA111" s="68" t="s">
        <v>301</v>
      </c>
      <c r="AB111" s="68" t="s">
        <v>301</v>
      </c>
      <c r="AC111" s="68" t="s">
        <v>301</v>
      </c>
      <c r="AD111" s="68" t="s">
        <v>301</v>
      </c>
      <c r="AE111" s="68" t="s">
        <v>301</v>
      </c>
      <c r="AF111" s="68" t="s">
        <v>301</v>
      </c>
      <c r="AG111" s="68" t="s">
        <v>301</v>
      </c>
      <c r="AH111" s="68" t="s">
        <v>301</v>
      </c>
      <c r="AI111" s="68" t="s">
        <v>301</v>
      </c>
      <c r="AJ111" s="68" t="s">
        <v>301</v>
      </c>
      <c r="AK111" s="68" t="s">
        <v>301</v>
      </c>
      <c r="AL111" s="68" t="s">
        <v>301</v>
      </c>
      <c r="AM111" s="68"/>
      <c r="AN111" s="68"/>
      <c r="AO111" s="68" t="s">
        <v>301</v>
      </c>
      <c r="AP111" s="68" t="s">
        <v>301</v>
      </c>
      <c r="AQ111" s="68" t="s">
        <v>301</v>
      </c>
      <c r="AR111" s="68" t="s">
        <v>301</v>
      </c>
      <c r="AS111" s="39"/>
    </row>
    <row r="112" spans="1:45" ht="12.75">
      <c r="A112" s="108" t="s">
        <v>308</v>
      </c>
      <c r="B112" s="108"/>
      <c r="C112" s="108"/>
      <c r="D112" s="108"/>
      <c r="E112" s="108"/>
      <c r="F112" s="108"/>
      <c r="G112" s="68">
        <v>3999</v>
      </c>
      <c r="H112" s="68"/>
      <c r="I112" s="68"/>
      <c r="J112" s="68"/>
      <c r="K112" s="68"/>
      <c r="L112" s="68" t="s">
        <v>301</v>
      </c>
      <c r="M112" s="68" t="s">
        <v>301</v>
      </c>
      <c r="N112" s="68" t="s">
        <v>301</v>
      </c>
      <c r="O112" s="68" t="s">
        <v>301</v>
      </c>
      <c r="P112" s="68" t="s">
        <v>301</v>
      </c>
      <c r="Q112" s="68" t="s">
        <v>301</v>
      </c>
      <c r="R112" s="68" t="s">
        <v>301</v>
      </c>
      <c r="S112" s="68" t="s">
        <v>301</v>
      </c>
      <c r="T112" s="68" t="s">
        <v>301</v>
      </c>
      <c r="U112" s="68" t="s">
        <v>301</v>
      </c>
      <c r="V112" s="68" t="s">
        <v>301</v>
      </c>
      <c r="W112" s="68" t="s">
        <v>301</v>
      </c>
      <c r="X112" s="68" t="s">
        <v>301</v>
      </c>
      <c r="Y112" s="68" t="s">
        <v>301</v>
      </c>
      <c r="Z112" s="68" t="s">
        <v>301</v>
      </c>
      <c r="AA112" s="68" t="s">
        <v>301</v>
      </c>
      <c r="AB112" s="68" t="s">
        <v>301</v>
      </c>
      <c r="AC112" s="68" t="s">
        <v>301</v>
      </c>
      <c r="AD112" s="68" t="s">
        <v>301</v>
      </c>
      <c r="AE112" s="68" t="s">
        <v>301</v>
      </c>
      <c r="AF112" s="68" t="s">
        <v>301</v>
      </c>
      <c r="AG112" s="68" t="s">
        <v>301</v>
      </c>
      <c r="AH112" s="68" t="s">
        <v>301</v>
      </c>
      <c r="AI112" s="68" t="s">
        <v>301</v>
      </c>
      <c r="AJ112" s="68" t="s">
        <v>301</v>
      </c>
      <c r="AK112" s="68" t="s">
        <v>301</v>
      </c>
      <c r="AL112" s="68" t="s">
        <v>301</v>
      </c>
      <c r="AM112" s="68"/>
      <c r="AN112" s="68"/>
      <c r="AO112" s="68" t="s">
        <v>301</v>
      </c>
      <c r="AP112" s="68" t="s">
        <v>301</v>
      </c>
      <c r="AQ112" s="68" t="s">
        <v>301</v>
      </c>
      <c r="AR112" s="68" t="s">
        <v>301</v>
      </c>
      <c r="AS112" s="39"/>
    </row>
    <row r="113" spans="1:45" ht="12.75">
      <c r="A113" s="109" t="s">
        <v>309</v>
      </c>
      <c r="B113" s="109"/>
      <c r="C113" s="109"/>
      <c r="D113" s="109"/>
      <c r="E113" s="109"/>
      <c r="F113" s="109"/>
      <c r="G113" s="69"/>
      <c r="H113" s="69"/>
      <c r="I113" s="69"/>
      <c r="J113" s="69"/>
      <c r="K113" s="69"/>
      <c r="L113" s="69" t="s">
        <v>301</v>
      </c>
      <c r="M113" s="69" t="s">
        <v>301</v>
      </c>
      <c r="N113" s="69" t="s">
        <v>301</v>
      </c>
      <c r="O113" s="69" t="s">
        <v>301</v>
      </c>
      <c r="P113" s="69" t="s">
        <v>301</v>
      </c>
      <c r="Q113" s="69" t="s">
        <v>301</v>
      </c>
      <c r="R113" s="69" t="s">
        <v>301</v>
      </c>
      <c r="S113" s="69" t="s">
        <v>301</v>
      </c>
      <c r="T113" s="69" t="s">
        <v>301</v>
      </c>
      <c r="U113" s="69" t="s">
        <v>301</v>
      </c>
      <c r="V113" s="69" t="s">
        <v>301</v>
      </c>
      <c r="W113" s="69" t="s">
        <v>301</v>
      </c>
      <c r="X113" s="69" t="s">
        <v>301</v>
      </c>
      <c r="Y113" s="69" t="s">
        <v>301</v>
      </c>
      <c r="Z113" s="69" t="s">
        <v>301</v>
      </c>
      <c r="AA113" s="69" t="s">
        <v>301</v>
      </c>
      <c r="AB113" s="69" t="s">
        <v>301</v>
      </c>
      <c r="AC113" s="69" t="s">
        <v>301</v>
      </c>
      <c r="AD113" s="69" t="s">
        <v>301</v>
      </c>
      <c r="AE113" s="69" t="s">
        <v>301</v>
      </c>
      <c r="AF113" s="69" t="s">
        <v>301</v>
      </c>
      <c r="AG113" s="69" t="s">
        <v>301</v>
      </c>
      <c r="AH113" s="69" t="s">
        <v>301</v>
      </c>
      <c r="AI113" s="69" t="s">
        <v>301</v>
      </c>
      <c r="AJ113" s="69" t="s">
        <v>301</v>
      </c>
      <c r="AK113" s="69" t="s">
        <v>301</v>
      </c>
      <c r="AL113" s="69" t="s">
        <v>301</v>
      </c>
      <c r="AM113" s="69"/>
      <c r="AN113" s="69"/>
      <c r="AO113" s="69" t="s">
        <v>301</v>
      </c>
      <c r="AP113" s="69" t="s">
        <v>301</v>
      </c>
      <c r="AQ113" s="69" t="s">
        <v>301</v>
      </c>
      <c r="AR113" s="69" t="s">
        <v>301</v>
      </c>
      <c r="AS113" s="39"/>
    </row>
    <row r="114" spans="1:45" ht="12.75">
      <c r="A114" s="108" t="s">
        <v>310</v>
      </c>
      <c r="B114" s="108"/>
      <c r="C114" s="108"/>
      <c r="D114" s="108"/>
      <c r="E114" s="108"/>
      <c r="F114" s="108"/>
      <c r="G114" s="68">
        <v>42733</v>
      </c>
      <c r="H114" s="68"/>
      <c r="I114" s="68"/>
      <c r="J114" s="68"/>
      <c r="K114" s="68"/>
      <c r="L114" s="68" t="s">
        <v>301</v>
      </c>
      <c r="M114" s="68" t="s">
        <v>301</v>
      </c>
      <c r="N114" s="68" t="s">
        <v>301</v>
      </c>
      <c r="O114" s="68" t="s">
        <v>301</v>
      </c>
      <c r="P114" s="68" t="s">
        <v>301</v>
      </c>
      <c r="Q114" s="68" t="s">
        <v>301</v>
      </c>
      <c r="R114" s="68" t="s">
        <v>301</v>
      </c>
      <c r="S114" s="68" t="s">
        <v>301</v>
      </c>
      <c r="T114" s="68" t="s">
        <v>301</v>
      </c>
      <c r="U114" s="68" t="s">
        <v>301</v>
      </c>
      <c r="V114" s="68" t="s">
        <v>301</v>
      </c>
      <c r="W114" s="68" t="s">
        <v>301</v>
      </c>
      <c r="X114" s="68" t="s">
        <v>301</v>
      </c>
      <c r="Y114" s="68" t="s">
        <v>301</v>
      </c>
      <c r="Z114" s="68" t="s">
        <v>301</v>
      </c>
      <c r="AA114" s="68" t="s">
        <v>301</v>
      </c>
      <c r="AB114" s="68" t="s">
        <v>301</v>
      </c>
      <c r="AC114" s="68" t="s">
        <v>301</v>
      </c>
      <c r="AD114" s="68" t="s">
        <v>301</v>
      </c>
      <c r="AE114" s="68" t="s">
        <v>301</v>
      </c>
      <c r="AF114" s="68" t="s">
        <v>301</v>
      </c>
      <c r="AG114" s="68" t="s">
        <v>301</v>
      </c>
      <c r="AH114" s="68" t="s">
        <v>301</v>
      </c>
      <c r="AI114" s="68" t="s">
        <v>301</v>
      </c>
      <c r="AJ114" s="68" t="s">
        <v>301</v>
      </c>
      <c r="AK114" s="68" t="s">
        <v>301</v>
      </c>
      <c r="AL114" s="68" t="s">
        <v>301</v>
      </c>
      <c r="AM114" s="68"/>
      <c r="AN114" s="68"/>
      <c r="AO114" s="68" t="s">
        <v>301</v>
      </c>
      <c r="AP114" s="68" t="s">
        <v>301</v>
      </c>
      <c r="AQ114" s="68" t="s">
        <v>301</v>
      </c>
      <c r="AR114" s="68" t="s">
        <v>301</v>
      </c>
      <c r="AS114" s="39"/>
    </row>
    <row r="115" spans="1:45" ht="12.75">
      <c r="A115" s="108" t="s">
        <v>311</v>
      </c>
      <c r="B115" s="108"/>
      <c r="C115" s="108"/>
      <c r="D115" s="108"/>
      <c r="E115" s="108"/>
      <c r="F115" s="108"/>
      <c r="G115" s="68">
        <v>5942</v>
      </c>
      <c r="H115" s="68"/>
      <c r="I115" s="68"/>
      <c r="J115" s="68"/>
      <c r="K115" s="68"/>
      <c r="L115" s="68" t="s">
        <v>301</v>
      </c>
      <c r="M115" s="68" t="s">
        <v>301</v>
      </c>
      <c r="N115" s="68" t="s">
        <v>301</v>
      </c>
      <c r="O115" s="68" t="s">
        <v>301</v>
      </c>
      <c r="P115" s="68" t="s">
        <v>301</v>
      </c>
      <c r="Q115" s="68" t="s">
        <v>301</v>
      </c>
      <c r="R115" s="68" t="s">
        <v>301</v>
      </c>
      <c r="S115" s="68" t="s">
        <v>301</v>
      </c>
      <c r="T115" s="68" t="s">
        <v>301</v>
      </c>
      <c r="U115" s="68" t="s">
        <v>301</v>
      </c>
      <c r="V115" s="68" t="s">
        <v>301</v>
      </c>
      <c r="W115" s="68" t="s">
        <v>301</v>
      </c>
      <c r="X115" s="68" t="s">
        <v>301</v>
      </c>
      <c r="Y115" s="68" t="s">
        <v>301</v>
      </c>
      <c r="Z115" s="68" t="s">
        <v>301</v>
      </c>
      <c r="AA115" s="68" t="s">
        <v>301</v>
      </c>
      <c r="AB115" s="68" t="s">
        <v>301</v>
      </c>
      <c r="AC115" s="68" t="s">
        <v>301</v>
      </c>
      <c r="AD115" s="68" t="s">
        <v>301</v>
      </c>
      <c r="AE115" s="68" t="s">
        <v>301</v>
      </c>
      <c r="AF115" s="68" t="s">
        <v>301</v>
      </c>
      <c r="AG115" s="68" t="s">
        <v>301</v>
      </c>
      <c r="AH115" s="68" t="s">
        <v>301</v>
      </c>
      <c r="AI115" s="68" t="s">
        <v>301</v>
      </c>
      <c r="AJ115" s="68" t="s">
        <v>301</v>
      </c>
      <c r="AK115" s="68" t="s">
        <v>301</v>
      </c>
      <c r="AL115" s="68" t="s">
        <v>301</v>
      </c>
      <c r="AM115" s="68"/>
      <c r="AN115" s="68"/>
      <c r="AO115" s="68" t="s">
        <v>301</v>
      </c>
      <c r="AP115" s="68" t="s">
        <v>301</v>
      </c>
      <c r="AQ115" s="68" t="s">
        <v>301</v>
      </c>
      <c r="AR115" s="68" t="s">
        <v>301</v>
      </c>
      <c r="AS115" s="39"/>
    </row>
    <row r="116" spans="1:45" ht="12.75">
      <c r="A116" s="108" t="s">
        <v>312</v>
      </c>
      <c r="B116" s="108"/>
      <c r="C116" s="108"/>
      <c r="D116" s="108"/>
      <c r="E116" s="108"/>
      <c r="F116" s="108"/>
      <c r="G116" s="68">
        <v>48675</v>
      </c>
      <c r="H116" s="68"/>
      <c r="I116" s="68"/>
      <c r="J116" s="68"/>
      <c r="K116" s="68"/>
      <c r="L116" s="68" t="s">
        <v>301</v>
      </c>
      <c r="M116" s="68" t="s">
        <v>301</v>
      </c>
      <c r="N116" s="68" t="s">
        <v>301</v>
      </c>
      <c r="O116" s="68" t="s">
        <v>301</v>
      </c>
      <c r="P116" s="68" t="s">
        <v>301</v>
      </c>
      <c r="Q116" s="68" t="s">
        <v>301</v>
      </c>
      <c r="R116" s="68" t="s">
        <v>301</v>
      </c>
      <c r="S116" s="68" t="s">
        <v>301</v>
      </c>
      <c r="T116" s="68" t="s">
        <v>301</v>
      </c>
      <c r="U116" s="68" t="s">
        <v>301</v>
      </c>
      <c r="V116" s="68" t="s">
        <v>301</v>
      </c>
      <c r="W116" s="68" t="s">
        <v>301</v>
      </c>
      <c r="X116" s="68" t="s">
        <v>301</v>
      </c>
      <c r="Y116" s="68" t="s">
        <v>301</v>
      </c>
      <c r="Z116" s="68" t="s">
        <v>301</v>
      </c>
      <c r="AA116" s="68" t="s">
        <v>301</v>
      </c>
      <c r="AB116" s="68" t="s">
        <v>301</v>
      </c>
      <c r="AC116" s="68" t="s">
        <v>301</v>
      </c>
      <c r="AD116" s="68" t="s">
        <v>301</v>
      </c>
      <c r="AE116" s="68" t="s">
        <v>301</v>
      </c>
      <c r="AF116" s="68" t="s">
        <v>301</v>
      </c>
      <c r="AG116" s="68" t="s">
        <v>301</v>
      </c>
      <c r="AH116" s="68" t="s">
        <v>301</v>
      </c>
      <c r="AI116" s="68" t="s">
        <v>301</v>
      </c>
      <c r="AJ116" s="68" t="s">
        <v>301</v>
      </c>
      <c r="AK116" s="68" t="s">
        <v>301</v>
      </c>
      <c r="AL116" s="68" t="s">
        <v>301</v>
      </c>
      <c r="AM116" s="68"/>
      <c r="AN116" s="68"/>
      <c r="AO116" s="68" t="s">
        <v>301</v>
      </c>
      <c r="AP116" s="68" t="s">
        <v>301</v>
      </c>
      <c r="AQ116" s="68" t="s">
        <v>301</v>
      </c>
      <c r="AR116" s="68" t="s">
        <v>301</v>
      </c>
      <c r="AS116" s="39"/>
    </row>
    <row r="117" spans="1:45" ht="12.75">
      <c r="A117" s="108" t="s">
        <v>313</v>
      </c>
      <c r="B117" s="108"/>
      <c r="C117" s="108"/>
      <c r="D117" s="108"/>
      <c r="E117" s="108"/>
      <c r="F117" s="108"/>
      <c r="G117" s="68"/>
      <c r="H117" s="68"/>
      <c r="I117" s="68"/>
      <c r="J117" s="68"/>
      <c r="K117" s="68"/>
      <c r="L117" s="68" t="s">
        <v>301</v>
      </c>
      <c r="M117" s="68" t="s">
        <v>301</v>
      </c>
      <c r="N117" s="68" t="s">
        <v>301</v>
      </c>
      <c r="O117" s="68" t="s">
        <v>301</v>
      </c>
      <c r="P117" s="68" t="s">
        <v>301</v>
      </c>
      <c r="Q117" s="68" t="s">
        <v>301</v>
      </c>
      <c r="R117" s="68" t="s">
        <v>301</v>
      </c>
      <c r="S117" s="68" t="s">
        <v>301</v>
      </c>
      <c r="T117" s="68" t="s">
        <v>301</v>
      </c>
      <c r="U117" s="68" t="s">
        <v>301</v>
      </c>
      <c r="V117" s="68" t="s">
        <v>301</v>
      </c>
      <c r="W117" s="68" t="s">
        <v>301</v>
      </c>
      <c r="X117" s="68" t="s">
        <v>301</v>
      </c>
      <c r="Y117" s="68" t="s">
        <v>301</v>
      </c>
      <c r="Z117" s="68" t="s">
        <v>301</v>
      </c>
      <c r="AA117" s="68" t="s">
        <v>301</v>
      </c>
      <c r="AB117" s="68" t="s">
        <v>301</v>
      </c>
      <c r="AC117" s="68" t="s">
        <v>301</v>
      </c>
      <c r="AD117" s="68" t="s">
        <v>301</v>
      </c>
      <c r="AE117" s="68" t="s">
        <v>301</v>
      </c>
      <c r="AF117" s="68" t="s">
        <v>301</v>
      </c>
      <c r="AG117" s="68" t="s">
        <v>301</v>
      </c>
      <c r="AH117" s="68" t="s">
        <v>301</v>
      </c>
      <c r="AI117" s="68" t="s">
        <v>301</v>
      </c>
      <c r="AJ117" s="68" t="s">
        <v>301</v>
      </c>
      <c r="AK117" s="68" t="s">
        <v>301</v>
      </c>
      <c r="AL117" s="68" t="s">
        <v>301</v>
      </c>
      <c r="AM117" s="68"/>
      <c r="AN117" s="68"/>
      <c r="AO117" s="68" t="s">
        <v>301</v>
      </c>
      <c r="AP117" s="68" t="s">
        <v>301</v>
      </c>
      <c r="AQ117" s="68" t="s">
        <v>301</v>
      </c>
      <c r="AR117" s="68" t="s">
        <v>301</v>
      </c>
      <c r="AS117" s="39"/>
    </row>
    <row r="118" spans="1:45" ht="12.75">
      <c r="A118" s="108" t="s">
        <v>314</v>
      </c>
      <c r="B118" s="108"/>
      <c r="C118" s="108"/>
      <c r="D118" s="108"/>
      <c r="E118" s="108"/>
      <c r="F118" s="108"/>
      <c r="G118" s="68">
        <v>26177</v>
      </c>
      <c r="H118" s="68"/>
      <c r="I118" s="68"/>
      <c r="J118" s="68"/>
      <c r="K118" s="68"/>
      <c r="L118" s="68" t="s">
        <v>301</v>
      </c>
      <c r="M118" s="68" t="s">
        <v>301</v>
      </c>
      <c r="N118" s="68" t="s">
        <v>301</v>
      </c>
      <c r="O118" s="68" t="s">
        <v>301</v>
      </c>
      <c r="P118" s="68" t="s">
        <v>301</v>
      </c>
      <c r="Q118" s="68" t="s">
        <v>301</v>
      </c>
      <c r="R118" s="68" t="s">
        <v>301</v>
      </c>
      <c r="S118" s="68" t="s">
        <v>301</v>
      </c>
      <c r="T118" s="68" t="s">
        <v>301</v>
      </c>
      <c r="U118" s="68" t="s">
        <v>301</v>
      </c>
      <c r="V118" s="68" t="s">
        <v>301</v>
      </c>
      <c r="W118" s="68" t="s">
        <v>301</v>
      </c>
      <c r="X118" s="68" t="s">
        <v>301</v>
      </c>
      <c r="Y118" s="68" t="s">
        <v>301</v>
      </c>
      <c r="Z118" s="68" t="s">
        <v>301</v>
      </c>
      <c r="AA118" s="68" t="s">
        <v>301</v>
      </c>
      <c r="AB118" s="68" t="s">
        <v>301</v>
      </c>
      <c r="AC118" s="68" t="s">
        <v>301</v>
      </c>
      <c r="AD118" s="68" t="s">
        <v>301</v>
      </c>
      <c r="AE118" s="68" t="s">
        <v>301</v>
      </c>
      <c r="AF118" s="68" t="s">
        <v>301</v>
      </c>
      <c r="AG118" s="68" t="s">
        <v>301</v>
      </c>
      <c r="AH118" s="68" t="s">
        <v>301</v>
      </c>
      <c r="AI118" s="68" t="s">
        <v>301</v>
      </c>
      <c r="AJ118" s="68" t="s">
        <v>301</v>
      </c>
      <c r="AK118" s="68" t="s">
        <v>301</v>
      </c>
      <c r="AL118" s="68" t="s">
        <v>301</v>
      </c>
      <c r="AM118" s="68"/>
      <c r="AN118" s="68"/>
      <c r="AO118" s="68" t="s">
        <v>301</v>
      </c>
      <c r="AP118" s="68" t="s">
        <v>301</v>
      </c>
      <c r="AQ118" s="68" t="s">
        <v>301</v>
      </c>
      <c r="AR118" s="68" t="s">
        <v>301</v>
      </c>
      <c r="AS118" s="39"/>
    </row>
    <row r="119" spans="1:45" ht="12.75">
      <c r="A119" s="108" t="s">
        <v>315</v>
      </c>
      <c r="B119" s="108"/>
      <c r="C119" s="108"/>
      <c r="D119" s="108"/>
      <c r="E119" s="108"/>
      <c r="F119" s="108"/>
      <c r="G119" s="68">
        <v>1184</v>
      </c>
      <c r="H119" s="68"/>
      <c r="I119" s="68"/>
      <c r="J119" s="68"/>
      <c r="K119" s="68"/>
      <c r="L119" s="68" t="s">
        <v>301</v>
      </c>
      <c r="M119" s="68" t="s">
        <v>301</v>
      </c>
      <c r="N119" s="68" t="s">
        <v>301</v>
      </c>
      <c r="O119" s="68" t="s">
        <v>301</v>
      </c>
      <c r="P119" s="68" t="s">
        <v>301</v>
      </c>
      <c r="Q119" s="68" t="s">
        <v>301</v>
      </c>
      <c r="R119" s="68" t="s">
        <v>301</v>
      </c>
      <c r="S119" s="68" t="s">
        <v>301</v>
      </c>
      <c r="T119" s="68" t="s">
        <v>301</v>
      </c>
      <c r="U119" s="68" t="s">
        <v>301</v>
      </c>
      <c r="V119" s="68" t="s">
        <v>301</v>
      </c>
      <c r="W119" s="68" t="s">
        <v>301</v>
      </c>
      <c r="X119" s="68" t="s">
        <v>301</v>
      </c>
      <c r="Y119" s="68" t="s">
        <v>301</v>
      </c>
      <c r="Z119" s="68" t="s">
        <v>301</v>
      </c>
      <c r="AA119" s="68" t="s">
        <v>301</v>
      </c>
      <c r="AB119" s="68" t="s">
        <v>301</v>
      </c>
      <c r="AC119" s="68" t="s">
        <v>301</v>
      </c>
      <c r="AD119" s="68" t="s">
        <v>301</v>
      </c>
      <c r="AE119" s="68" t="s">
        <v>301</v>
      </c>
      <c r="AF119" s="68" t="s">
        <v>301</v>
      </c>
      <c r="AG119" s="68" t="s">
        <v>301</v>
      </c>
      <c r="AH119" s="68" t="s">
        <v>301</v>
      </c>
      <c r="AI119" s="68" t="s">
        <v>301</v>
      </c>
      <c r="AJ119" s="68" t="s">
        <v>301</v>
      </c>
      <c r="AK119" s="68" t="s">
        <v>301</v>
      </c>
      <c r="AL119" s="68" t="s">
        <v>301</v>
      </c>
      <c r="AM119" s="68"/>
      <c r="AN119" s="68"/>
      <c r="AO119" s="68" t="s">
        <v>301</v>
      </c>
      <c r="AP119" s="68" t="s">
        <v>301</v>
      </c>
      <c r="AQ119" s="68" t="s">
        <v>301</v>
      </c>
      <c r="AR119" s="68" t="s">
        <v>301</v>
      </c>
      <c r="AS119" s="39"/>
    </row>
    <row r="120" spans="1:45" ht="12.75">
      <c r="A120" s="108" t="s">
        <v>316</v>
      </c>
      <c r="B120" s="108"/>
      <c r="C120" s="108"/>
      <c r="D120" s="108"/>
      <c r="E120" s="108"/>
      <c r="F120" s="108"/>
      <c r="G120" s="68">
        <v>10089</v>
      </c>
      <c r="H120" s="68"/>
      <c r="I120" s="68"/>
      <c r="J120" s="68"/>
      <c r="K120" s="68"/>
      <c r="L120" s="68" t="s">
        <v>301</v>
      </c>
      <c r="M120" s="68" t="s">
        <v>301</v>
      </c>
      <c r="N120" s="68" t="s">
        <v>301</v>
      </c>
      <c r="O120" s="68" t="s">
        <v>301</v>
      </c>
      <c r="P120" s="68" t="s">
        <v>301</v>
      </c>
      <c r="Q120" s="68" t="s">
        <v>301</v>
      </c>
      <c r="R120" s="68" t="s">
        <v>301</v>
      </c>
      <c r="S120" s="68" t="s">
        <v>301</v>
      </c>
      <c r="T120" s="68" t="s">
        <v>301</v>
      </c>
      <c r="U120" s="68" t="s">
        <v>301</v>
      </c>
      <c r="V120" s="68" t="s">
        <v>301</v>
      </c>
      <c r="W120" s="68" t="s">
        <v>301</v>
      </c>
      <c r="X120" s="68" t="s">
        <v>301</v>
      </c>
      <c r="Y120" s="68" t="s">
        <v>301</v>
      </c>
      <c r="Z120" s="68" t="s">
        <v>301</v>
      </c>
      <c r="AA120" s="68" t="s">
        <v>301</v>
      </c>
      <c r="AB120" s="68" t="s">
        <v>301</v>
      </c>
      <c r="AC120" s="68" t="s">
        <v>301</v>
      </c>
      <c r="AD120" s="68" t="s">
        <v>301</v>
      </c>
      <c r="AE120" s="68" t="s">
        <v>301</v>
      </c>
      <c r="AF120" s="68" t="s">
        <v>301</v>
      </c>
      <c r="AG120" s="68" t="s">
        <v>301</v>
      </c>
      <c r="AH120" s="68" t="s">
        <v>301</v>
      </c>
      <c r="AI120" s="68" t="s">
        <v>301</v>
      </c>
      <c r="AJ120" s="68" t="s">
        <v>301</v>
      </c>
      <c r="AK120" s="68" t="s">
        <v>301</v>
      </c>
      <c r="AL120" s="68" t="s">
        <v>301</v>
      </c>
      <c r="AM120" s="68"/>
      <c r="AN120" s="68"/>
      <c r="AO120" s="68" t="s">
        <v>301</v>
      </c>
      <c r="AP120" s="68" t="s">
        <v>301</v>
      </c>
      <c r="AQ120" s="68" t="s">
        <v>301</v>
      </c>
      <c r="AR120" s="68" t="s">
        <v>301</v>
      </c>
      <c r="AS120" s="39"/>
    </row>
    <row r="121" spans="1:45" ht="12.75">
      <c r="A121" s="108" t="s">
        <v>317</v>
      </c>
      <c r="B121" s="108"/>
      <c r="C121" s="108"/>
      <c r="D121" s="108"/>
      <c r="E121" s="108"/>
      <c r="F121" s="108"/>
      <c r="G121" s="68">
        <v>7529</v>
      </c>
      <c r="H121" s="68"/>
      <c r="I121" s="68"/>
      <c r="J121" s="68"/>
      <c r="K121" s="68"/>
      <c r="L121" s="68" t="s">
        <v>301</v>
      </c>
      <c r="M121" s="68" t="s">
        <v>301</v>
      </c>
      <c r="N121" s="68" t="s">
        <v>301</v>
      </c>
      <c r="O121" s="68" t="s">
        <v>301</v>
      </c>
      <c r="P121" s="68" t="s">
        <v>301</v>
      </c>
      <c r="Q121" s="68" t="s">
        <v>301</v>
      </c>
      <c r="R121" s="68" t="s">
        <v>301</v>
      </c>
      <c r="S121" s="68" t="s">
        <v>301</v>
      </c>
      <c r="T121" s="68" t="s">
        <v>301</v>
      </c>
      <c r="U121" s="68" t="s">
        <v>301</v>
      </c>
      <c r="V121" s="68" t="s">
        <v>301</v>
      </c>
      <c r="W121" s="68" t="s">
        <v>301</v>
      </c>
      <c r="X121" s="68" t="s">
        <v>301</v>
      </c>
      <c r="Y121" s="68" t="s">
        <v>301</v>
      </c>
      <c r="Z121" s="68" t="s">
        <v>301</v>
      </c>
      <c r="AA121" s="68" t="s">
        <v>301</v>
      </c>
      <c r="AB121" s="68" t="s">
        <v>301</v>
      </c>
      <c r="AC121" s="68" t="s">
        <v>301</v>
      </c>
      <c r="AD121" s="68" t="s">
        <v>301</v>
      </c>
      <c r="AE121" s="68" t="s">
        <v>301</v>
      </c>
      <c r="AF121" s="68" t="s">
        <v>301</v>
      </c>
      <c r="AG121" s="68" t="s">
        <v>301</v>
      </c>
      <c r="AH121" s="68" t="s">
        <v>301</v>
      </c>
      <c r="AI121" s="68" t="s">
        <v>301</v>
      </c>
      <c r="AJ121" s="68" t="s">
        <v>301</v>
      </c>
      <c r="AK121" s="68" t="s">
        <v>301</v>
      </c>
      <c r="AL121" s="68" t="s">
        <v>301</v>
      </c>
      <c r="AM121" s="68"/>
      <c r="AN121" s="68"/>
      <c r="AO121" s="68" t="s">
        <v>301</v>
      </c>
      <c r="AP121" s="68" t="s">
        <v>301</v>
      </c>
      <c r="AQ121" s="68" t="s">
        <v>301</v>
      </c>
      <c r="AR121" s="68" t="s">
        <v>301</v>
      </c>
      <c r="AS121" s="39"/>
    </row>
    <row r="122" spans="1:45" ht="12.75">
      <c r="A122" s="108" t="s">
        <v>318</v>
      </c>
      <c r="B122" s="108"/>
      <c r="C122" s="108"/>
      <c r="D122" s="108"/>
      <c r="E122" s="108"/>
      <c r="F122" s="108"/>
      <c r="G122" s="68">
        <v>3999</v>
      </c>
      <c r="H122" s="68"/>
      <c r="I122" s="68"/>
      <c r="J122" s="68"/>
      <c r="K122" s="68"/>
      <c r="L122" s="68" t="s">
        <v>301</v>
      </c>
      <c r="M122" s="68" t="s">
        <v>301</v>
      </c>
      <c r="N122" s="68" t="s">
        <v>301</v>
      </c>
      <c r="O122" s="68" t="s">
        <v>301</v>
      </c>
      <c r="P122" s="68" t="s">
        <v>301</v>
      </c>
      <c r="Q122" s="68" t="s">
        <v>301</v>
      </c>
      <c r="R122" s="68" t="s">
        <v>301</v>
      </c>
      <c r="S122" s="68" t="s">
        <v>301</v>
      </c>
      <c r="T122" s="68" t="s">
        <v>301</v>
      </c>
      <c r="U122" s="68" t="s">
        <v>301</v>
      </c>
      <c r="V122" s="68" t="s">
        <v>301</v>
      </c>
      <c r="W122" s="68" t="s">
        <v>301</v>
      </c>
      <c r="X122" s="68" t="s">
        <v>301</v>
      </c>
      <c r="Y122" s="68" t="s">
        <v>301</v>
      </c>
      <c r="Z122" s="68" t="s">
        <v>301</v>
      </c>
      <c r="AA122" s="68" t="s">
        <v>301</v>
      </c>
      <c r="AB122" s="68" t="s">
        <v>301</v>
      </c>
      <c r="AC122" s="68" t="s">
        <v>301</v>
      </c>
      <c r="AD122" s="68" t="s">
        <v>301</v>
      </c>
      <c r="AE122" s="68" t="s">
        <v>301</v>
      </c>
      <c r="AF122" s="68" t="s">
        <v>301</v>
      </c>
      <c r="AG122" s="68" t="s">
        <v>301</v>
      </c>
      <c r="AH122" s="68" t="s">
        <v>301</v>
      </c>
      <c r="AI122" s="68" t="s">
        <v>301</v>
      </c>
      <c r="AJ122" s="68" t="s">
        <v>301</v>
      </c>
      <c r="AK122" s="68" t="s">
        <v>301</v>
      </c>
      <c r="AL122" s="68" t="s">
        <v>301</v>
      </c>
      <c r="AM122" s="68"/>
      <c r="AN122" s="68"/>
      <c r="AO122" s="68" t="s">
        <v>301</v>
      </c>
      <c r="AP122" s="68" t="s">
        <v>301</v>
      </c>
      <c r="AQ122" s="68" t="s">
        <v>301</v>
      </c>
      <c r="AR122" s="68" t="s">
        <v>301</v>
      </c>
      <c r="AS122" s="39"/>
    </row>
    <row r="123" spans="1:45" ht="12.75">
      <c r="A123" s="108" t="s">
        <v>319</v>
      </c>
      <c r="B123" s="108"/>
      <c r="C123" s="108"/>
      <c r="D123" s="108"/>
      <c r="E123" s="108"/>
      <c r="F123" s="108"/>
      <c r="G123" s="68">
        <v>8762</v>
      </c>
      <c r="H123" s="68"/>
      <c r="I123" s="68"/>
      <c r="J123" s="68"/>
      <c r="K123" s="68"/>
      <c r="L123" s="68" t="s">
        <v>301</v>
      </c>
      <c r="M123" s="68" t="s">
        <v>301</v>
      </c>
      <c r="N123" s="68" t="s">
        <v>301</v>
      </c>
      <c r="O123" s="68" t="s">
        <v>301</v>
      </c>
      <c r="P123" s="68" t="s">
        <v>301</v>
      </c>
      <c r="Q123" s="68" t="s">
        <v>301</v>
      </c>
      <c r="R123" s="68" t="s">
        <v>301</v>
      </c>
      <c r="S123" s="68" t="s">
        <v>301</v>
      </c>
      <c r="T123" s="68" t="s">
        <v>301</v>
      </c>
      <c r="U123" s="68" t="s">
        <v>301</v>
      </c>
      <c r="V123" s="68" t="s">
        <v>301</v>
      </c>
      <c r="W123" s="68" t="s">
        <v>301</v>
      </c>
      <c r="X123" s="68" t="s">
        <v>301</v>
      </c>
      <c r="Y123" s="68" t="s">
        <v>301</v>
      </c>
      <c r="Z123" s="68" t="s">
        <v>301</v>
      </c>
      <c r="AA123" s="68" t="s">
        <v>301</v>
      </c>
      <c r="AB123" s="68" t="s">
        <v>301</v>
      </c>
      <c r="AC123" s="68" t="s">
        <v>301</v>
      </c>
      <c r="AD123" s="68" t="s">
        <v>301</v>
      </c>
      <c r="AE123" s="68" t="s">
        <v>301</v>
      </c>
      <c r="AF123" s="68" t="s">
        <v>301</v>
      </c>
      <c r="AG123" s="68" t="s">
        <v>301</v>
      </c>
      <c r="AH123" s="68" t="s">
        <v>301</v>
      </c>
      <c r="AI123" s="68" t="s">
        <v>301</v>
      </c>
      <c r="AJ123" s="68" t="s">
        <v>301</v>
      </c>
      <c r="AK123" s="68" t="s">
        <v>301</v>
      </c>
      <c r="AL123" s="68" t="s">
        <v>301</v>
      </c>
      <c r="AM123" s="68"/>
      <c r="AN123" s="68"/>
      <c r="AO123" s="68" t="s">
        <v>301</v>
      </c>
      <c r="AP123" s="68" t="s">
        <v>301</v>
      </c>
      <c r="AQ123" s="68" t="s">
        <v>301</v>
      </c>
      <c r="AR123" s="68" t="s">
        <v>301</v>
      </c>
      <c r="AS123" s="39"/>
    </row>
    <row r="124" spans="1:45" ht="12.75">
      <c r="A124" s="109" t="s">
        <v>320</v>
      </c>
      <c r="B124" s="109"/>
      <c r="C124" s="109"/>
      <c r="D124" s="109"/>
      <c r="E124" s="109"/>
      <c r="F124" s="109"/>
      <c r="G124" s="69">
        <v>57437</v>
      </c>
      <c r="H124" s="69"/>
      <c r="I124" s="69"/>
      <c r="J124" s="69"/>
      <c r="K124" s="69"/>
      <c r="L124" s="69" t="s">
        <v>301</v>
      </c>
      <c r="M124" s="69" t="s">
        <v>301</v>
      </c>
      <c r="N124" s="69" t="s">
        <v>301</v>
      </c>
      <c r="O124" s="69" t="s">
        <v>301</v>
      </c>
      <c r="P124" s="69" t="s">
        <v>301</v>
      </c>
      <c r="Q124" s="69" t="s">
        <v>301</v>
      </c>
      <c r="R124" s="69" t="s">
        <v>301</v>
      </c>
      <c r="S124" s="69" t="s">
        <v>301</v>
      </c>
      <c r="T124" s="69" t="s">
        <v>301</v>
      </c>
      <c r="U124" s="69" t="s">
        <v>301</v>
      </c>
      <c r="V124" s="69" t="s">
        <v>301</v>
      </c>
      <c r="W124" s="69" t="s">
        <v>301</v>
      </c>
      <c r="X124" s="69" t="s">
        <v>301</v>
      </c>
      <c r="Y124" s="69" t="s">
        <v>301</v>
      </c>
      <c r="Z124" s="69" t="s">
        <v>301</v>
      </c>
      <c r="AA124" s="69" t="s">
        <v>301</v>
      </c>
      <c r="AB124" s="69" t="s">
        <v>301</v>
      </c>
      <c r="AC124" s="69" t="s">
        <v>301</v>
      </c>
      <c r="AD124" s="69" t="s">
        <v>301</v>
      </c>
      <c r="AE124" s="69" t="s">
        <v>301</v>
      </c>
      <c r="AF124" s="69" t="s">
        <v>301</v>
      </c>
      <c r="AG124" s="69" t="s">
        <v>301</v>
      </c>
      <c r="AH124" s="69" t="s">
        <v>301</v>
      </c>
      <c r="AI124" s="69" t="s">
        <v>301</v>
      </c>
      <c r="AJ124" s="69" t="s">
        <v>301</v>
      </c>
      <c r="AK124" s="69" t="s">
        <v>301</v>
      </c>
      <c r="AL124" s="69" t="s">
        <v>301</v>
      </c>
      <c r="AM124" s="69"/>
      <c r="AN124" s="69"/>
      <c r="AO124" s="69" t="s">
        <v>301</v>
      </c>
      <c r="AP124" s="69" t="s">
        <v>301</v>
      </c>
      <c r="AQ124" s="69" t="s">
        <v>301</v>
      </c>
      <c r="AR124" s="69" t="s">
        <v>301</v>
      </c>
      <c r="AS124" s="39"/>
    </row>
    <row r="125" spans="15:47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43"/>
      <c r="AT125" s="43"/>
      <c r="AU125" s="43"/>
    </row>
    <row r="126" spans="1:45" ht="12.75">
      <c r="A126" s="21" t="s">
        <v>48</v>
      </c>
      <c r="D126" s="14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:45" ht="12.75">
      <c r="A127" s="22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:45" ht="12.75">
      <c r="A128" s="21" t="s">
        <v>49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AS549" s="3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</sheetData>
  <sheetProtection/>
  <mergeCells count="45">
    <mergeCell ref="A124:F124"/>
    <mergeCell ref="A120:F120"/>
    <mergeCell ref="A121:F121"/>
    <mergeCell ref="A122:F122"/>
    <mergeCell ref="A123:F123"/>
    <mergeCell ref="A116:F116"/>
    <mergeCell ref="A117:F117"/>
    <mergeCell ref="A118:F118"/>
    <mergeCell ref="A119:F119"/>
    <mergeCell ref="A112:F112"/>
    <mergeCell ref="A113:F113"/>
    <mergeCell ref="A114:F114"/>
    <mergeCell ref="A115:F115"/>
    <mergeCell ref="A103:AR103"/>
    <mergeCell ref="A109:F109"/>
    <mergeCell ref="A110:F110"/>
    <mergeCell ref="A111:F111"/>
    <mergeCell ref="A65:AR65"/>
    <mergeCell ref="A72:AR72"/>
    <mergeCell ref="A92:AR92"/>
    <mergeCell ref="A102:AR102"/>
    <mergeCell ref="A28:AR28"/>
    <mergeCell ref="A29:AR29"/>
    <mergeCell ref="A36:AR36"/>
    <mergeCell ref="A45:AR45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2018-03-26T02:57:16Z</cp:lastPrinted>
  <dcterms:created xsi:type="dcterms:W3CDTF">2003-01-28T12:33:10Z</dcterms:created>
  <dcterms:modified xsi:type="dcterms:W3CDTF">2018-04-13T09:30:39Z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