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данные'!$18:$18</definedName>
    <definedName name="_xlnm.Print_Area" localSheetId="0">'Мои данные'!$A$1:$AS$147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1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2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2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128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28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2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2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2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128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44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46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2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2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2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2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2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2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2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2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28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2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2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6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5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2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2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2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2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2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2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2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2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2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2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2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2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2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2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2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2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2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2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2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2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28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2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2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2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2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2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2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2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2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2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2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2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4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3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3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4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5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6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128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28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28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6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13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133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33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133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13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13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13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3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49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51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<sst xmlns="http://schemas.openxmlformats.org/spreadsheetml/2006/main" count="2695" uniqueCount="442">
  <si>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</si>
  <si>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</si>
  <si>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</si>
  <si>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</si>
  <si>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</si>
  <si>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</si>
  <si>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</si>
  <si>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</si>
  <si>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</si>
  <si>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</si>
  <si>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</si>
  <si>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</si>
  <si>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</si>
  <si>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</si>
  <si>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</si>
  <si>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</si>
  <si>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</si>
  <si>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</si>
  <si>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</si>
  <si>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</si>
  <si>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</si>
  <si>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</si>
  <si>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</si>
  <si>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</si>
  <si>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</si>
  <si>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</si>
  <si>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</si>
  <si>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</si>
  <si>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</si>
  <si>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</si>
  <si>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</si>
  <si>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</si>
  <si>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</si>
  <si>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</si>
  <si>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</si>
  <si>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</si>
  <si>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</si>
  <si>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</si>
  <si>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</si>
  <si>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</si>
  <si>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</si>
  <si>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</si>
  <si>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</si>
  <si>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</si>
  <si>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</si>
  <si>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</si>
  <si>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</si>
  <si>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ленина 192-2,</t>
  </si>
  <si>
    <t>Составил:______________ ()</t>
  </si>
  <si>
    <t>Проверил:______________ ()</t>
  </si>
  <si>
    <t>Раздел 1. Внутренняя отделка</t>
  </si>
  <si>
    <t>Потолки и стены</t>
  </si>
  <si>
    <t>ТЕР15-02-019-01      
Сплошное выравнивание внутренних бетонных поверхностей (однослойное оштукатуривание) известковым раствором: стен
100 м2 оштукатуриваемой поверхности
______________
(Территориальная поправка к базе 2001г МАТ=1,1;
Районный к-т 15%), МАТ х 1,1</t>
  </si>
  <si>
    <t>352,65
----------
245,3</t>
  </si>
  <si>
    <t>5,53
----------
3,09</t>
  </si>
  <si>
    <t>18
----------
12</t>
  </si>
  <si>
    <t>21,09
----------
5,695</t>
  </si>
  <si>
    <t>13,207
----------
21,067</t>
  </si>
  <si>
    <t>372
----------
69</t>
  </si>
  <si>
    <t>4
----------
3</t>
  </si>
  <si>
    <t>Р</t>
  </si>
  <si>
    <t>Всего с НР и СП</t>
  </si>
  <si>
    <t>ТЕРр61-26-1      
Перетирка штукатурки: внутренних помещений
100 м2 перетертой поверхности
______________
(Территориальная поправка к базе 2001г МАТ=1,1;
Районный к-т 15%), МАТ х 1,1</t>
  </si>
  <si>
    <t>231,77
----------
13,96</t>
  </si>
  <si>
    <t>2,21
----------
1,24</t>
  </si>
  <si>
    <t>112
----------
7</t>
  </si>
  <si>
    <t>1
----------
1</t>
  </si>
  <si>
    <t>21,09
----------
5,686</t>
  </si>
  <si>
    <t>13,214
----------
20,99</t>
  </si>
  <si>
    <t>2361
----------
38</t>
  </si>
  <si>
    <t>14
----------
13</t>
  </si>
  <si>
    <t>ТЕР15-04-005-04      
Окраска поливинилацетатными водоэмульсионными составами улучшенная: по штукатурке потолков
100 м2 окрашиваемой поверхности
______________
(Территориальная поправка к базе 2001г МАТ=1,1;
Районный к-т 15%), МАТ х 1,1</t>
  </si>
  <si>
    <t>462,4
----------
1844,93</t>
  </si>
  <si>
    <t>14,54
----------
0,25</t>
  </si>
  <si>
    <t>209
----------
836</t>
  </si>
  <si>
    <t>21,09
----------
2,524</t>
  </si>
  <si>
    <t>10,278
----------
20,593</t>
  </si>
  <si>
    <t>4418
----------
2109</t>
  </si>
  <si>
    <t>68
----------
2</t>
  </si>
  <si>
    <t>ТЕР15-06-001-01      
Оклейка обоями стен по монолитной штукатурке и бетону: простыми и средней плотности
100 м2 оклеиваемой и обиваемой поверхности
______________
(Территориальная поправка к базе 2001г МАТ=1,1;
Районный к-т 15%;
 ОЗП=1,15; ЭМ=1,25; ЗПМ=1,25; ТЗ=1,15; ТЗМ=1,25), МАТ х 1,1</t>
  </si>
  <si>
    <t>327,78
----------
502,12</t>
  </si>
  <si>
    <t>1,38
----------
0,16</t>
  </si>
  <si>
    <t>103
----------
159</t>
  </si>
  <si>
    <t>21,09
----------
6,64</t>
  </si>
  <si>
    <t>10,755
----------
20,632</t>
  </si>
  <si>
    <t>2178
----------
1051</t>
  </si>
  <si>
    <t>5
----------
1</t>
  </si>
  <si>
    <t>полы</t>
  </si>
  <si>
    <t>ТЕР11-01-035-03      
Устройство покрытий: из плит древесноволокнистых
100 м2 покрытия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</si>
  <si>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523,87
----------
1478,61</t>
  </si>
  <si>
    <t>75,97
----------
2,93</t>
  </si>
  <si>
    <t>201
----------
566</t>
  </si>
  <si>
    <t>29
----------
1</t>
  </si>
  <si>
    <t>21,09
----------
9,386</t>
  </si>
  <si>
    <t>7,775
----------
21,113</t>
  </si>
  <si>
    <t>4232
----------
5315</t>
  </si>
  <si>
    <t>226
----------
24</t>
  </si>
  <si>
    <t>ТЕР15-04-025-03      
Улучшенная окраска масляными составами по дереву: полов
100 м2 окрашиваемой поверхности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</si>
  <si>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512,92
----------
1023,79</t>
  </si>
  <si>
    <t>12,67
----------
0,32</t>
  </si>
  <si>
    <t>196
----------
392</t>
  </si>
  <si>
    <t>21,09
----------
3,838</t>
  </si>
  <si>
    <t>10,322
----------
20,593</t>
  </si>
  <si>
    <t>4143
----------
1505</t>
  </si>
  <si>
    <t>50
----------
2</t>
  </si>
  <si>
    <t>ТЕР11-01-040-03      
Устройство плинтусов поливинилхлоридных: на винтах самонарезающих
100 м плинтуса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</si>
  <si>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67,29
----------
1190,97</t>
  </si>
  <si>
    <t>33
----------
579</t>
  </si>
  <si>
    <t>21,09
----------
3,205</t>
  </si>
  <si>
    <t>5,393
----------
21,09</t>
  </si>
  <si>
    <t>691
----------
1858</t>
  </si>
  <si>
    <t>проемы</t>
  </si>
  <si>
    <t>ТЕР46-04-012-03      
Разборка деревянных заполнений проемов: дверных
100 м2
______________
(Территориальная поправка к базе 2001г МАТ=1,1;
Районный к-т 15%), МАТ х 1,1</t>
  </si>
  <si>
    <t>171,3
----------
95,69</t>
  </si>
  <si>
    <t>12
----------
7</t>
  </si>
  <si>
    <t>21,09
----------
5,48</t>
  </si>
  <si>
    <t>13,208
----------
21,085</t>
  </si>
  <si>
    <t>158
----------
141</t>
  </si>
  <si>
    <t>ТЕР10-01-039-01      
Установка блоков в наружных и внутренних дверных проемах: в каменных стенах, площадь проема до 3 м2
100 м2 проемов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</si>
  <si>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1053,64
----------
28046,59</t>
  </si>
  <si>
    <t>1625,03
----------
175,39</t>
  </si>
  <si>
    <t>74
----------
1963</t>
  </si>
  <si>
    <t>114
----------
12</t>
  </si>
  <si>
    <t>18,101
----------
8,561</t>
  </si>
  <si>
    <t>5,876
----------
18,003</t>
  </si>
  <si>
    <t>1335
----------
16808</t>
  </si>
  <si>
    <t>668
----------
221</t>
  </si>
  <si>
    <t>ТССЦ-203-0223      
Блоки дверные с рамочными полотнами однопольные ДН 21-10, площадь 2,05 м2; ДН 24-10, площадь 2,35 м2
м2
______________
(Территориальная поправка к базе 2001г МАТ=1,1;
Районный к-т 15%;
 ОЗП=1,15; ЭМ=1,25; ЗПМ=1,4375; ТЗ=1,15; ТЗМ=1,4375), МАТ х 1,1</t>
  </si>
  <si>
    <t xml:space="preserve">
----------
250,68</t>
  </si>
  <si>
    <t xml:space="preserve">
----------
-1755</t>
  </si>
  <si>
    <t xml:space="preserve">
----------
-15022</t>
  </si>
  <si>
    <t>М</t>
  </si>
  <si>
    <t>ТССЦ-203-0216      
Блоки дверные однопольные ДН 21-9Щ, площадь 1,84 м2
м2
______________
(Территориальная поправка к базе 2001г МАТ=1,1;
Районный к-т 15%;
 ОЗП=1,15; ЭМ=1,25 к расх.; ЗПМ=1,4375; ТЗ=1,15; ТЗМ=1,4375), МАТ х 1,1</t>
  </si>
  <si>
    <t xml:space="preserve">
----------
306,59</t>
  </si>
  <si>
    <t xml:space="preserve">
----------
1533</t>
  </si>
  <si>
    <t xml:space="preserve">
----------
9,138</t>
  </si>
  <si>
    <t xml:space="preserve">
----------
14008</t>
  </si>
  <si>
    <t>ТССЦ-101-0887      
Скобяные изделия для блоков входных однопольных
компл.
______________
(Территориальная поправка к базе 2001г МАТ=1,1;
Районный к-т 15%), МАТ х 1,1</t>
  </si>
  <si>
    <t xml:space="preserve">
----------
99,85</t>
  </si>
  <si>
    <t xml:space="preserve">
----------
399</t>
  </si>
  <si>
    <t xml:space="preserve">
----------
5,932</t>
  </si>
  <si>
    <t xml:space="preserve">
----------
2369</t>
  </si>
  <si>
    <t>ТЕР46-04-012-01      
Разборка деревянных заполнений проемов: оконных с подоконными досками
100 м2
______________
(Территориальная поправка к базе 2001г МАТ=1,1;
Районный к-т 15%), МАТ х 1,1</t>
  </si>
  <si>
    <t>14
----------
8</t>
  </si>
  <si>
    <t>193
----------
173</t>
  </si>
  <si>
    <t>ТЕР10-01-034-08      
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100 м2 проемов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</si>
  <si>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1434,11
----------
182287,18</t>
  </si>
  <si>
    <t>511,89
----------
10,21</t>
  </si>
  <si>
    <t>123
----------
15585</t>
  </si>
  <si>
    <t>44
----------
1</t>
  </si>
  <si>
    <t>21,09
----------
1,851</t>
  </si>
  <si>
    <t>8,906
----------
21,072</t>
  </si>
  <si>
    <t>2586
----------
28849</t>
  </si>
  <si>
    <t>390
----------
18</t>
  </si>
  <si>
    <t>ТССЦ-203-1073      
Блок оконный пластиковый трехстворчатый, с поворотно-откидной створкой, однокамерным стеклопакетом (24 мм), площадью более 3,5 м2
м2
______________
(Территориальная поправка к базе 2001г МАТ=1,1;
Районный к-т 15%), МАТ х 1,1</t>
  </si>
  <si>
    <t xml:space="preserve">
----------
1727,73</t>
  </si>
  <si>
    <t xml:space="preserve">
----------
-14772</t>
  </si>
  <si>
    <t xml:space="preserve">
----------
1,733</t>
  </si>
  <si>
    <t xml:space="preserve">
----------
-25600</t>
  </si>
  <si>
    <t>ТССЦ-203-1077      
Блок оконный пластиковый трехстворчатый, с поворотно-откидной створкой, двухкамерным стеклопакетом (32 мм), площадью до 3 м2
м2
______________
(Территориальная поправка к базе 2001г МАТ=1,1;
Районный к-т 15%), МАТ х 1,1</t>
  </si>
  <si>
    <t xml:space="preserve">
----------
2234,42</t>
  </si>
  <si>
    <t xml:space="preserve">
----------
19104</t>
  </si>
  <si>
    <t xml:space="preserve">
----------
1,729</t>
  </si>
  <si>
    <t xml:space="preserve">
----------
33031</t>
  </si>
  <si>
    <t>ТЕР10-01-035-02      
Установка подоконных досок из ПВХ: в панельных стенах
100 п.м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</si>
  <si>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199,34
----------
3105,85</t>
  </si>
  <si>
    <t>22,31
----------
0,78</t>
  </si>
  <si>
    <t>9
----------
140</t>
  </si>
  <si>
    <t>21,09
----------
3,2</t>
  </si>
  <si>
    <t>10,374
----------
20,982</t>
  </si>
  <si>
    <t>189
----------
448</t>
  </si>
  <si>
    <t>10
----------
1</t>
  </si>
  <si>
    <t>ТССЦ-101-2905      
Доски подоконные ПВХ, шириной 250 мм
м
______________
(Территориальная поправка к базе 2001г МАТ=1,1;
Районный к-т 15%), МАТ х 1,1</t>
  </si>
  <si>
    <t xml:space="preserve">
----------
111,83</t>
  </si>
  <si>
    <t xml:space="preserve">
----------
503</t>
  </si>
  <si>
    <t xml:space="preserve">
----------
1,915</t>
  </si>
  <si>
    <t xml:space="preserve">
----------
964</t>
  </si>
  <si>
    <t>ТЕР10-01-036-01      
Установка уголков ПВХ на клее
100 п. м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</si>
  <si>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62,82
----------
391,2</t>
  </si>
  <si>
    <t>9
----------
58</t>
  </si>
  <si>
    <t>21,09
----------
3,442</t>
  </si>
  <si>
    <t>7,18
----------
21,09</t>
  </si>
  <si>
    <t>195
----------
198</t>
  </si>
  <si>
    <t>ТССЦ-101-5958      
Уголок ПВХ, размером 25х25 мм
п.м
______________
(Территориальная поправка к базе 2001г МАТ=1,1;
Районный к-т 15%), МАТ х 1,1</t>
  </si>
  <si>
    <t xml:space="preserve">
----------
3,56</t>
  </si>
  <si>
    <t xml:space="preserve">
----------
-52</t>
  </si>
  <si>
    <t xml:space="preserve">
----------
3,265</t>
  </si>
  <si>
    <t xml:space="preserve">
----------
-171</t>
  </si>
  <si>
    <t>ТССЦ-101-5959      
Уголок ПВХ, размером 30х30 мм
п.м
______________
(Территориальная поправка к базе 2001г МАТ=1,1;
Районный к-т 15%), МАТ х 1,1</t>
  </si>
  <si>
    <t xml:space="preserve">
----------
3,55</t>
  </si>
  <si>
    <t xml:space="preserve">
----------
52</t>
  </si>
  <si>
    <t xml:space="preserve">
----------
3,768</t>
  </si>
  <si>
    <t xml:space="preserve">
----------
197</t>
  </si>
  <si>
    <t>ТЕР15-01-050-01      
Облицовка стен декоративным бумажно-слоистым пластиком или листами из синтетических материалов: по деревянной обрешетке
100 м2 облицовки
______________
(Территориальная поправка к базе 2001г МАТ=1,1;
Районный к-т 15%;
 ОЗП=1,15; ЭМ=1,25 к расх.; ЗПМ=1,5625; ТЗ=1,15; ТЗМ=1,5625), МАТ х 1,1</t>
  </si>
  <si>
    <t>506,72
----------
14144,13</t>
  </si>
  <si>
    <t>123,27
----------
2,12</t>
  </si>
  <si>
    <t>20
----------
563</t>
  </si>
  <si>
    <t>425
----------
3085</t>
  </si>
  <si>
    <t>35
----------
2</t>
  </si>
  <si>
    <t>Смена  сантехнических  приборов</t>
  </si>
  <si>
    <t>ТЕРр65-6-10      
Смена: гибких подводок
100 приборов
______________
(Территориальная поправка к базе 2001г МАТ=1,1;
Районный к-т 15%), МАТ х 1,1</t>
  </si>
  <si>
    <t>454,96
----------
5425,2</t>
  </si>
  <si>
    <t>5,51
----------
0,62</t>
  </si>
  <si>
    <t>5
----------
54</t>
  </si>
  <si>
    <t>21,09
----------
1,619</t>
  </si>
  <si>
    <t>10,797
----------
20,982</t>
  </si>
  <si>
    <t>96
----------
87</t>
  </si>
  <si>
    <t>ТЕРр65-6-15      
Смена: моек на одно отделение
100 приборов
______________
(Территориальная поправка к базе 2001г МАТ=1,1;
Районный к-т 15%), МАТ х 1,1</t>
  </si>
  <si>
    <t>2842,65
----------
33301,85</t>
  </si>
  <si>
    <t>77,18
----------
8,66</t>
  </si>
  <si>
    <t>28
----------
333</t>
  </si>
  <si>
    <t>21,09
----------
2,943</t>
  </si>
  <si>
    <t>10,793
----------
21,073</t>
  </si>
  <si>
    <t>600
----------
980</t>
  </si>
  <si>
    <t>8
----------
2</t>
  </si>
  <si>
    <t>ТЕР17-01-002-03      
Установка смесителей
10 шт.
______________
(Территориальная поправка к базе 2001г МАТ=1,1;
Районный к-т 15%), МАТ х 1,1</t>
  </si>
  <si>
    <t>64,4
----------
1442,5</t>
  </si>
  <si>
    <t>13
----------
288</t>
  </si>
  <si>
    <t>21,14
----------
5,539</t>
  </si>
  <si>
    <t>4,55
----------
21,14</t>
  </si>
  <si>
    <t>272
----------
1598</t>
  </si>
  <si>
    <t>ТЕРр65-6-12      
Смена: унитазов типа «Компакт»
100 приборов
______________
(Территориальная поправка к базе 2001г МАТ=1,1;
Районный к-т 15%), МАТ х 1,1</t>
  </si>
  <si>
    <t>3583,27
----------
46467,16</t>
  </si>
  <si>
    <t>82,69
----------
9,27</t>
  </si>
  <si>
    <t>36
----------
464</t>
  </si>
  <si>
    <t>21,14
----------
7,159</t>
  </si>
  <si>
    <t>10,768
----------
21,134</t>
  </si>
  <si>
    <t>758
----------
3326</t>
  </si>
  <si>
    <t>9
----------
2</t>
  </si>
  <si>
    <t>ТЕРр65-6-17      
Смена: ванн чугунных
100 приборов
______________
(Территориальная поправка к базе 2001г МАТ=1,1;
Районный к-т 15%), МАТ х 1,1</t>
  </si>
  <si>
    <t>5100,1
----------
187150,03</t>
  </si>
  <si>
    <t>407,94
----------
45,75</t>
  </si>
  <si>
    <t>51
----------
1872</t>
  </si>
  <si>
    <t>21,09
----------
6,63</t>
  </si>
  <si>
    <t>10,793
----------
21,084</t>
  </si>
  <si>
    <t>1076
----------
12408</t>
  </si>
  <si>
    <t>44
----------
10</t>
  </si>
  <si>
    <t>ТЕР17-01-002-03      
Установка смесителей с душевой сеткой
10 шт.
______________
(Территориальная поправка к базе 2001г МАТ=1,1;
Районный к-т 15%), МАТ х 1,1</t>
  </si>
  <si>
    <t>6
----------
145</t>
  </si>
  <si>
    <t>136
----------
799</t>
  </si>
  <si>
    <t>Установка счетчиков горячей и холодной воды</t>
  </si>
  <si>
    <t>ТЕР16-06-005-01      
Установка счетчиков (водомеров) диаметром: до 40 мм
1 счетчик (водомер)
______________
(Территориальная поправка к базе 2001г МАТ=1,1;
Районный к-т 15%), МАТ х 1,1</t>
  </si>
  <si>
    <t>3,69
----------
935,99</t>
  </si>
  <si>
    <t>7
----------
1872</t>
  </si>
  <si>
    <t>21,14
----------
4,082</t>
  </si>
  <si>
    <t>10,182
----------
21,14</t>
  </si>
  <si>
    <t>156
----------
7641</t>
  </si>
  <si>
    <t>ТССЦ-301-3165      
Счетчики (водомеры) крыльчатые диаметром 32 мм
шт.
______________
(Территориальная поправка к базе 2001г МАТ=1,1;
Районный к-т 15%), МАТ х 1,1</t>
  </si>
  <si>
    <t xml:space="preserve">
----------
935,15</t>
  </si>
  <si>
    <t xml:space="preserve">
----------
-1870</t>
  </si>
  <si>
    <t xml:space="preserve">
----------
4,082</t>
  </si>
  <si>
    <t xml:space="preserve">
----------
-7635</t>
  </si>
  <si>
    <t>текущая цена      
Счетчики ETK, ETW, диам.15мм    650руб:1,18:5,48
шт.
______________
(Территориальная поправка к базе 2001г МАТ=1,1;
Районный к-т 15%), МАТ х 1,1</t>
  </si>
  <si>
    <t xml:space="preserve">
----------
104,72</t>
  </si>
  <si>
    <t xml:space="preserve">
----------
209</t>
  </si>
  <si>
    <t>ТЕР24-01-033-01      
Установка вентилей и клапанов обратных муфтовых диаметром: до 20 мм
1 шт.
______________
(Территориальная поправка к базе 2001г МАТ=1,1;
Районный к-т 15%), МАТ х 1,1</t>
  </si>
  <si>
    <t>7,29
----------
36,66</t>
  </si>
  <si>
    <t>15
----------
73</t>
  </si>
  <si>
    <t>21,14
----------
4,651</t>
  </si>
  <si>
    <t>7,08
----------
21,14</t>
  </si>
  <si>
    <t>308
----------
341</t>
  </si>
  <si>
    <t>ТССЦ-302-1342      
Вентили проходные муфтовые 15кч18п для воды давлением 1,6 МПа (16 кгс/см2), диаметром 20 мм
шт.
______________
(Территориальная поправка к базе 2001г МАТ=1,1;
Районный к-т 15%), МАТ х 1,1</t>
  </si>
  <si>
    <t xml:space="preserve">
----------
35,99</t>
  </si>
  <si>
    <t xml:space="preserve">
----------
-72</t>
  </si>
  <si>
    <t xml:space="preserve">
----------
4,653</t>
  </si>
  <si>
    <t xml:space="preserve">
----------
-335</t>
  </si>
  <si>
    <t>ТССЦ-302-1341      
Вентили проходные муфтовые 15кч18п для воды давлением 1,6 МПа (16 кгс/см2), диаметром 15 мм
шт.
______________
(Территориальная поправка к базе 2001г МАТ=1,1;
Районный к-т 15%), МАТ х 1,1</t>
  </si>
  <si>
    <t xml:space="preserve">
----------
30,46</t>
  </si>
  <si>
    <t xml:space="preserve">
----------
61</t>
  </si>
  <si>
    <t xml:space="preserve">
----------
4,527</t>
  </si>
  <si>
    <t xml:space="preserve">
----------
276</t>
  </si>
  <si>
    <t>стояки</t>
  </si>
  <si>
    <t>ТЕРр65-2-2      
Разборка трубопроводов из чугунных канализационных труб диаметром: 100 мм
100 м трубопровода с фасонными частями
______________
(Территориальная поправка к базе 2001г МАТ=1,1;
Районный к-т 15%), МАТ х 1,1</t>
  </si>
  <si>
    <t>7,09
----------
3,96</t>
  </si>
  <si>
    <t>21,14
----------
5,48</t>
  </si>
  <si>
    <t>13,158
----------
21,127</t>
  </si>
  <si>
    <t>2
----------
2</t>
  </si>
  <si>
    <t>ТЕР16-04-004-02      
Прокладка внутренних трубопроводов канализации из полипропиленовых труб диаметром: 110 мм
100 м трубопровода
______________
(Территориальная поправка к базе 2001г МАТ=1,1;
Районный к-т 15%), МАТ х 1,1</t>
  </si>
  <si>
    <t>502,08
----------
3308,77</t>
  </si>
  <si>
    <t>42,51
----------
3,15</t>
  </si>
  <si>
    <t>13
----------
82</t>
  </si>
  <si>
    <t>21,14
----------
3,966</t>
  </si>
  <si>
    <t>7,552
----------
21,031</t>
  </si>
  <si>
    <t>265
----------
328</t>
  </si>
  <si>
    <t>ТЕР16-03-002-01      
Прокладка трубопроводов водоснабжения из многослойных металл-полимерных труб диаметром: 15 мм горячая вода
100 м трубопровода
______________
(Территориальная поправка к базе 2001г МАТ=1,1;
Районный к-т 15%), МАТ х 1,1</t>
  </si>
  <si>
    <t>1045,86
----------
1921,33</t>
  </si>
  <si>
    <t>48,02
----------
0,86</t>
  </si>
  <si>
    <t>31
----------
58</t>
  </si>
  <si>
    <t>21,09
----------
4,454</t>
  </si>
  <si>
    <t>8,734
----------
21,159</t>
  </si>
  <si>
    <t>662
----------
256</t>
  </si>
  <si>
    <t>13
----------
1</t>
  </si>
  <si>
    <t>ТЕР16-03-002-01      
Прокладка трубопроводов водоснабжения из многослойных металл-полимерных труб диаметром: 15 мм холодная вода
100 м трубопровода
______________
(Территориальная поправка к базе 2001г МАТ=1,1;
Районный к-т 15%), МАТ х 1,1</t>
  </si>
  <si>
    <t>ТЕР13-03-001-01      
Огрунтовка бетонных и оштукатуренных поверхностей: битумной грунтовкой, первый слой
100 м2 окрашиваемой поверхности
______________
(Территориальная поправка к базе 2001г МАТ=1,1;
Районный к-т 15%), МАТ х 1,1</t>
  </si>
  <si>
    <t>74,59
----------
276,01</t>
  </si>
  <si>
    <t>9,63
----------
0,09</t>
  </si>
  <si>
    <t>8
----------
29</t>
  </si>
  <si>
    <t>21,09
----------
3,384</t>
  </si>
  <si>
    <t>2,79
----------
21,087</t>
  </si>
  <si>
    <t>166
----------
99</t>
  </si>
  <si>
    <t>ТЕР15-04-024-08      
Простая окраска масляными составами по штукатурке и сборным конструкциям: стен, подготовленных под окраску
100 м2 окрашиваемой поверхности
______________
(Территориальная поправка к базе 2001г МАТ=1,1;
Районный к-т 15%), МАТ х 1,1</t>
  </si>
  <si>
    <t>176,57
----------
728,04</t>
  </si>
  <si>
    <t>4,63
----------
0,13</t>
  </si>
  <si>
    <t>19
----------
77</t>
  </si>
  <si>
    <t>21,09
----------
3,627</t>
  </si>
  <si>
    <t>10,334
----------
20,632</t>
  </si>
  <si>
    <t>393
----------
279</t>
  </si>
  <si>
    <t>ТЕР15-01-019-01      
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растворе: по кирпичу и бетону
100 м2 поверхности облицовки
______________
(Территориальная поправка к базе 2001г МАТ=1,1;
Районный к-т 15%), МАТ х 1,1</t>
  </si>
  <si>
    <t>2003,21
----------
10669,47</t>
  </si>
  <si>
    <t>22,93
----------
10,48</t>
  </si>
  <si>
    <t>24
----------
128</t>
  </si>
  <si>
    <t>21,09
----------
4,907</t>
  </si>
  <si>
    <t>11,075
----------
21,083</t>
  </si>
  <si>
    <t>507
----------
628</t>
  </si>
  <si>
    <t>3
----------
3</t>
  </si>
  <si>
    <t>Раздел 2. Электромонтажные работы</t>
  </si>
  <si>
    <t>ТССЦ-501-8289      
Кабель силовой с алюминиевыми жилами с поливинилхлоридной изоляцией в поливинилхлоридной оболочке без защитного покрова АВВГ, напряжением 0,66 Кв, число жил – 3 и сечением 4,0 мм2
1000 м
______________
(Территориальная поправка к базе 2001г МАТ=1,1;
Районный к-т 15%;
 ОЗП=1,15; ЭМ=1,25 к расх.; ЗПМ=1,4375; ТЗ=1,15; ТЗМ=1,4375), МАТ х 1,1</t>
  </si>
  <si>
    <t xml:space="preserve">
----------
5680,42</t>
  </si>
  <si>
    <t xml:space="preserve">
----------
568</t>
  </si>
  <si>
    <t xml:space="preserve">
----------
3,574</t>
  </si>
  <si>
    <t xml:space="preserve">
----------
2030</t>
  </si>
  <si>
    <t>ТЕРм08-02-403-03      
Провод групповой осветительных сетей в защитной оболочке или кабель двух-трехжильный: под штукатурку по стенам или в бороздах
100 м
______________
(Территориальная поправка к базе 2001г МАТ=1,1;
Районный к-т 15%;
 ОЗП=1,15; ЭМ=1,25 к расх.; ЗПМ=1,4375; ТЗ=1,15; ТЗМ=1,4375), МАТ х 1,1</t>
  </si>
  <si>
    <t>170,64
----------
54,08</t>
  </si>
  <si>
    <t>5,49
----------
0,36</t>
  </si>
  <si>
    <t>171
----------
54</t>
  </si>
  <si>
    <t>21,09
----------
4,658</t>
  </si>
  <si>
    <t>6,447
----------
21,088</t>
  </si>
  <si>
    <t>3599
----------
252</t>
  </si>
  <si>
    <t>35
----------
8</t>
  </si>
  <si>
    <t>ТЕРр67-9-2      
Смена: розеток
100 шт.
______________
(Территориальная поправка к базе 2001г МАТ=1,1;
Районный к-т 15%;
 ОЗП=1,15; ЭМ=1,25 к расх.; ЗПМ=1,4375; ТЗ=1,15; ТЗМ=1,4375), МАТ х 1,1</t>
  </si>
  <si>
    <t>240,64
----------
392,7</t>
  </si>
  <si>
    <t>14
----------
24</t>
  </si>
  <si>
    <t>21,09
----------
5,342</t>
  </si>
  <si>
    <t>305
----------
125</t>
  </si>
  <si>
    <t>ТССЦ-503-4053      
Розетка штепсельная малогабаритная для скрытой проводки, тип РШ-П-20-С-01-10/220У4
шт.
______________
(Территориальная поправка к базе 2001г МАТ=1,1;
Районный к-т 15%;
 ОЗП=1,15; ЭМ=1,25 к расх.; ЗПМ=1,4375; ТЗ=1,15; ТЗМ=1,4375), МАТ х 1,1</t>
  </si>
  <si>
    <t xml:space="preserve">
----------
3,93</t>
  </si>
  <si>
    <t xml:space="preserve">
----------
-24</t>
  </si>
  <si>
    <t xml:space="preserve">
----------
5,342</t>
  </si>
  <si>
    <t xml:space="preserve">
----------
-126</t>
  </si>
  <si>
    <t>текущая цена      
Розетка ОУ2 РА 10-403 прима (77/1,1/1,18=59,32)
шт
______________
(Территориальная поправка к базе 2001г МАТ=1,1;
Районный к-т 15%;
 ОЗП=1,15; ЭМ=1,25 к расх.; ЗПМ=1,4375; ТЗ=1,15; ТЗМ=1,4375), МАТ х 1,1</t>
  </si>
  <si>
    <t xml:space="preserve">
----------
65,25</t>
  </si>
  <si>
    <t xml:space="preserve">
----------
457</t>
  </si>
  <si>
    <t>ТЕРр67-9-1      
Смена: выключателей
100 шт.
______________
(Территориальная поправка к базе 2001г МАТ=1,1;
Районный к-т 15%;
 ОЗП=1,15; ЭМ=1,25 к расх.; ЗПМ=1,4375; ТЗ=1,15; ТЗМ=1,4375), МАТ х 1,1</t>
  </si>
  <si>
    <t>240,64
----------
1103,3</t>
  </si>
  <si>
    <t>12
----------
55</t>
  </si>
  <si>
    <t>21,09
----------
3,495</t>
  </si>
  <si>
    <t>254
----------
193</t>
  </si>
  <si>
    <t>ТССЦ-509-1201      
Выключатель одноклавишный для скрытой проводки
шт.
______________
(Территориальная поправка к базе 2001г МАТ=1,1;
Районный к-т 15%;
 ОЗП=1,15; ЭМ=1,25 к расх.; ЗПМ=1,4375; ТЗ=1,15; ТЗМ=1,4375), МАТ х 1,1</t>
  </si>
  <si>
    <t xml:space="preserve">
----------
11,03</t>
  </si>
  <si>
    <t xml:space="preserve">
----------
-55</t>
  </si>
  <si>
    <t xml:space="preserve">
----------
3,495</t>
  </si>
  <si>
    <t xml:space="preserve">
----------
-193</t>
  </si>
  <si>
    <t>текущая цена      
Выключатель ОУ 1А16-051 прима (56/1,1/1,18=43,14)
шт
______________
(Территориальная поправка к базе 2001г МАТ=1,1;
Районный к-т 15%;
 ОЗП=1,15; ЭМ=1,25 к расх.; ЗПМ=1,4375; ТЗ=1,15; ТЗМ=1,4375), МАТ х 1,1</t>
  </si>
  <si>
    <t xml:space="preserve">
----------
47,45</t>
  </si>
  <si>
    <t xml:space="preserve">
----------
237</t>
  </si>
  <si>
    <t>ТЕРм08-03-602-02      
Электроплита
1 шт.
______________
(Территориальная поправка к базе 2001г МАТ=1,1;
Районный к-т 15%;
 ОЗП=1,15; ЭМ=1,25 к расх.; ЗПМ=1,4375; ТЗ=1,15; ТЗМ=1,4375), МАТ х 1,1</t>
  </si>
  <si>
    <t>20,84
----------
0,35</t>
  </si>
  <si>
    <t>3,16
----------
0,18</t>
  </si>
  <si>
    <t>21,09
----------
6,5</t>
  </si>
  <si>
    <t>7,334
----------
20,632</t>
  </si>
  <si>
    <t>440
----------
2</t>
  </si>
  <si>
    <t>23
----------
4</t>
  </si>
  <si>
    <t>текущая цена      
Электроплита  11490 руб.
1шт.
______________
(Территориальная поправка к базе 2001г МАТ=1,1;
Районный к-т 15%;
 ОЗП=1,15; ЭМ=1,25 к расх.; ЗПМ=1,4375; ТЗ=1,15; ТЗМ=1,4375), МАТ х 1,1</t>
  </si>
  <si>
    <t xml:space="preserve">
----------
11490</t>
  </si>
  <si>
    <t>Раздел 3. Другое</t>
  </si>
  <si>
    <t>Покраска труб</t>
  </si>
  <si>
    <t>ТЕРр62-33-2      
Окраска масляными составами ранее окрашенных поверхностей радиаторов и ребристых труб отопления: за 2 раза
100 м2 окрашиваемой поверхности
______________
(Территориальная поправка к базе 2001г МАТ=1,1;
Районный к-т 15%), МАТ х 1,1</t>
  </si>
  <si>
    <t>551,29
----------
628,72</t>
  </si>
  <si>
    <t>22
----------
25</t>
  </si>
  <si>
    <t>21,09
----------
3,578</t>
  </si>
  <si>
    <t>10,205
----------
21,09</t>
  </si>
  <si>
    <t>465
----------
90</t>
  </si>
  <si>
    <t>ТЕРр62-32-2      
Окраска масляными составами ранее окрашенных поверхностей труб: стальных за 2 раза
100 м2 окрашиваемой поверхности
______________
(Территориальная поправка к базе 2001г МАТ=1,1;
Районный к-т 15%), МАТ х 1,1</t>
  </si>
  <si>
    <t>623,81
----------
628,72</t>
  </si>
  <si>
    <t>19
----------
19</t>
  </si>
  <si>
    <t>395
----------
67</t>
  </si>
  <si>
    <t>Вывоз мусора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</si>
  <si>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МАТ=1,1;
Районный к-т 15%),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</si>
  <si>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Районный к-т 15%), МАТ х 1,1</t>
  </si>
  <si>
    <t>текущая цена      
Утилизация ТБО (169,93/1,1/1,18=21,13)
м3
______________
(Территориальная поправка к базе 2001г МАТ=1,1;
Районный к-т 15%), МАТ х 1,1</t>
  </si>
  <si>
    <t xml:space="preserve">
----------
26,28</t>
  </si>
  <si>
    <t xml:space="preserve">
----------
14</t>
  </si>
  <si>
    <t xml:space="preserve">
----------
79</t>
  </si>
  <si>
    <t>Итого прямые затраты по смете в текущих ценах</t>
  </si>
  <si>
    <t xml:space="preserve"> </t>
  </si>
  <si>
    <t>38825
----------
109383</t>
  </si>
  <si>
    <t>2340
----------
636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</si>
  <si>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</si>
  <si>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</si>
  <si>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</si>
  <si>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</si>
  <si>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</si>
  <si>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</si>
  <si>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</si>
  <si>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</si>
  <si>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</si>
  <si>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</si>
  <si>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</si>
  <si>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</si>
  <si>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</si>
  <si>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</si>
  <si>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38825
_______
109383</t>
  </si>
  <si>
    <t>2340
_________
636</t>
  </si>
  <si>
    <t>на выплнение работ по капитальному ремонту муниципального помещения  №2 в многоквартирном доме №192 по проспекту Ленина в городе Рубцовске</t>
  </si>
  <si>
    <t>Составлен в базисных и текущих ценах по состоянию на 1 квартал 2017 года.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</si>
  <si>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</si>
  <si>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</si>
  <si>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</si>
  <si>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</si>
  <si>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</si>
  <si>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</si>
  <si>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</si>
  <si>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</si>
  <si>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</si>
  <si>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</si>
  <si>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</si>
  <si>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</si>
  <si>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</si>
  <si>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</si>
  <si>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</si>
  <si>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</si>
  <si>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</si>
  <si>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</si>
  <si>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</si>
  <si>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</si>
  <si>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</si>
  <si>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</si>
  <si>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</si>
  <si>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</si>
  <si>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</si>
  <si>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</si>
  <si>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</si>
  <si>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</si>
  <si>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</si>
  <si>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</si>
  <si>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</si>
  <si>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</si>
  <si>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</si>
  <si>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</si>
  <si>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</si>
  <si>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 xml:space="preserve">Приложение № 2 </t>
  </si>
  <si>
    <t>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</si>
</sst>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2" fillId="0" borderId="1" xfId="53" applyFont="1" applyBorder="1" applyAlignment="1">
      <alignment horizontal="left" vertical="top" wrapText="1"/>
      <protection/>
    </xf>
    <xf numFmtId="0" fontId="2" fillId="0" borderId="1" xfId="53" applyFont="1" applyBorder="1" applyAlignment="1">
      <alignment horizontal="left" vertical="top" wrapText="1"/>
      <protection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13" xfId="81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35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70"/>
  <sheetViews>
    <sheetView showGridLines="0" tabSelected="1" view="pageBreakPreview" zoomScaleNormal="90" zoomScaleSheetLayoutView="100" zoomScalePageLayoutView="0" workbookViewId="0" topLeftCell="A1">
      <selection activeCell="A144" sqref="A14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5"/>
      <c r="N1" s="75"/>
    </row>
    <row r="2" spans="1:14" ht="12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75"/>
      <c r="N2" s="75"/>
    </row>
    <row r="3" spans="1:45" ht="15.75">
      <c r="A3" s="76"/>
      <c r="B3" s="71"/>
      <c r="C3" s="78"/>
      <c r="D3" s="79"/>
      <c r="E3" s="80"/>
      <c r="F3" s="81"/>
      <c r="G3" s="81"/>
      <c r="H3" s="81"/>
      <c r="I3" s="81"/>
      <c r="J3" s="108" t="s">
        <v>440</v>
      </c>
      <c r="K3" s="81"/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5.75">
      <c r="A4" s="76"/>
      <c r="B4" s="71"/>
      <c r="C4" s="78"/>
      <c r="D4" s="79"/>
      <c r="E4" s="80"/>
      <c r="F4" s="81"/>
      <c r="G4" s="81"/>
      <c r="H4" s="81"/>
      <c r="I4" s="81"/>
      <c r="J4" s="108" t="s">
        <v>441</v>
      </c>
      <c r="K4" s="81"/>
      <c r="L4" s="77"/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5.75">
      <c r="A6" s="89" t="s">
        <v>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 customHeight="1">
      <c r="A7" s="103" t="s">
        <v>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90" t="s">
        <v>403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4" t="s">
        <v>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4"/>
      <c r="B10" s="5"/>
      <c r="C10" s="2"/>
      <c r="D10" s="9"/>
      <c r="E10" s="9"/>
      <c r="F10" s="9"/>
      <c r="G10" s="9"/>
      <c r="H10" s="9"/>
      <c r="I10" s="9"/>
      <c r="J10" s="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1"/>
      <c r="B11" s="10" t="s">
        <v>1</v>
      </c>
      <c r="C11" s="11"/>
      <c r="D11" s="9"/>
      <c r="E11" s="9"/>
      <c r="F11" s="9"/>
      <c r="G11" s="9"/>
      <c r="H11" s="9"/>
      <c r="I11" s="10"/>
      <c r="J11" s="10"/>
      <c r="K11" s="106" t="s">
        <v>43</v>
      </c>
      <c r="L11" s="106"/>
      <c r="N11" s="46" t="s">
        <v>44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"/>
      <c r="C12" s="8"/>
      <c r="D12" s="12"/>
      <c r="E12" s="12"/>
      <c r="F12" s="10" t="s">
        <v>3</v>
      </c>
      <c r="G12" s="10"/>
      <c r="H12" s="10"/>
      <c r="I12" s="10"/>
      <c r="J12" s="10"/>
      <c r="K12" s="105">
        <f>56888/1000</f>
        <v>56.888</v>
      </c>
      <c r="L12" s="105"/>
      <c r="M12" s="47" t="s">
        <v>9</v>
      </c>
      <c r="N12" s="48">
        <f>237444/1000</f>
        <v>237.444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47" t="s">
        <v>9</v>
      </c>
    </row>
    <row r="13" spans="1:45" ht="12.75">
      <c r="A13" s="1"/>
      <c r="C13" s="8"/>
      <c r="D13" s="12"/>
      <c r="E13" s="12"/>
      <c r="F13" s="10" t="s">
        <v>45</v>
      </c>
      <c r="G13" s="10"/>
      <c r="H13" s="10"/>
      <c r="I13" s="10"/>
      <c r="J13" s="10"/>
      <c r="K13" s="49"/>
      <c r="L13" s="49">
        <v>0</v>
      </c>
      <c r="M13" s="47" t="s">
        <v>9</v>
      </c>
      <c r="N13" s="48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47" t="s">
        <v>9</v>
      </c>
    </row>
    <row r="14" spans="1:45" ht="12.75">
      <c r="A14" s="1"/>
      <c r="C14" s="8"/>
      <c r="D14" s="12"/>
      <c r="E14" s="12"/>
      <c r="F14" s="10" t="s">
        <v>46</v>
      </c>
      <c r="G14" s="10"/>
      <c r="H14" s="10"/>
      <c r="I14" s="10"/>
      <c r="J14" s="10"/>
      <c r="K14" s="49"/>
      <c r="L14" s="49">
        <v>13970</v>
      </c>
      <c r="M14" s="47" t="s">
        <v>9</v>
      </c>
      <c r="N14" s="48">
        <v>27360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11</v>
      </c>
      <c r="G15" s="10"/>
      <c r="H15" s="10"/>
      <c r="I15" s="10"/>
      <c r="J15" s="10"/>
      <c r="K15" s="105">
        <v>217.6</v>
      </c>
      <c r="L15" s="105"/>
      <c r="M15" s="19" t="s">
        <v>10</v>
      </c>
      <c r="N15" s="48">
        <v>217.6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19" t="s">
        <v>10</v>
      </c>
    </row>
    <row r="16" spans="1:45" ht="12.75">
      <c r="A16" s="1"/>
      <c r="C16" s="16"/>
      <c r="D16" s="12"/>
      <c r="E16" s="12"/>
      <c r="F16" s="10" t="s">
        <v>8</v>
      </c>
      <c r="G16" s="10"/>
      <c r="H16" s="10"/>
      <c r="I16" s="10"/>
      <c r="J16" s="10"/>
      <c r="K16" s="105">
        <f>1881/1000</f>
        <v>1.881</v>
      </c>
      <c r="L16" s="105"/>
      <c r="M16" s="19" t="s">
        <v>9</v>
      </c>
      <c r="N16" s="48">
        <f>39461/1000</f>
        <v>39.461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19" t="s">
        <v>9</v>
      </c>
    </row>
    <row r="17" spans="1:45" ht="12.75">
      <c r="A17" s="1"/>
      <c r="C17" s="10"/>
      <c r="D17" s="10"/>
      <c r="E17" s="10"/>
      <c r="F17" s="10" t="s">
        <v>404</v>
      </c>
      <c r="G17" s="10"/>
      <c r="H17" s="10"/>
      <c r="I17" s="10"/>
      <c r="J17" s="1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39"/>
    </row>
    <row r="18" spans="1:45" s="13" customFormat="1" ht="12.75">
      <c r="A18" s="1"/>
      <c r="B18" s="5"/>
      <c r="C18" s="2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39"/>
    </row>
    <row r="19" spans="1:45" s="3" customFormat="1" ht="12.75">
      <c r="A19" s="91" t="s">
        <v>4</v>
      </c>
      <c r="B19" s="91" t="s">
        <v>13</v>
      </c>
      <c r="C19" s="91" t="s">
        <v>16</v>
      </c>
      <c r="D19" s="97" t="s">
        <v>14</v>
      </c>
      <c r="E19" s="98"/>
      <c r="F19" s="99"/>
      <c r="G19" s="97" t="s">
        <v>15</v>
      </c>
      <c r="H19" s="98"/>
      <c r="I19" s="99"/>
      <c r="J19" s="94" t="s">
        <v>5</v>
      </c>
      <c r="K19" s="95"/>
      <c r="L19" s="96" t="s">
        <v>22</v>
      </c>
      <c r="M19" s="96"/>
      <c r="N19" s="96"/>
      <c r="O19" s="3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7" s="20" customFormat="1" ht="12.75">
      <c r="A20" s="92"/>
      <c r="B20" s="92"/>
      <c r="C20" s="92"/>
      <c r="D20" s="100" t="s">
        <v>12</v>
      </c>
      <c r="E20" s="23" t="s">
        <v>20</v>
      </c>
      <c r="F20" s="23" t="s">
        <v>17</v>
      </c>
      <c r="G20" s="100" t="s">
        <v>12</v>
      </c>
      <c r="H20" s="23" t="s">
        <v>20</v>
      </c>
      <c r="I20" s="23" t="s">
        <v>17</v>
      </c>
      <c r="J20" s="23" t="s">
        <v>20</v>
      </c>
      <c r="K20" s="23" t="s">
        <v>17</v>
      </c>
      <c r="L20" s="96" t="s">
        <v>12</v>
      </c>
      <c r="M20" s="23" t="s">
        <v>20</v>
      </c>
      <c r="N20" s="23" t="s">
        <v>17</v>
      </c>
      <c r="O20" s="3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  <c r="AT20" s="40"/>
      <c r="AU20" s="40"/>
    </row>
    <row r="21" spans="1:47" ht="12.75">
      <c r="A21" s="93"/>
      <c r="B21" s="93"/>
      <c r="C21" s="93"/>
      <c r="D21" s="101"/>
      <c r="E21" s="17" t="s">
        <v>19</v>
      </c>
      <c r="F21" s="23" t="s">
        <v>18</v>
      </c>
      <c r="G21" s="101"/>
      <c r="H21" s="17" t="s">
        <v>19</v>
      </c>
      <c r="I21" s="23" t="s">
        <v>18</v>
      </c>
      <c r="J21" s="17" t="s">
        <v>19</v>
      </c>
      <c r="K21" s="23" t="s">
        <v>18</v>
      </c>
      <c r="L21" s="102"/>
      <c r="M21" s="17" t="s">
        <v>19</v>
      </c>
      <c r="N21" s="23" t="s">
        <v>18</v>
      </c>
      <c r="O21" s="35" t="s">
        <v>36</v>
      </c>
      <c r="P21"/>
      <c r="Q21" s="33" t="s">
        <v>31</v>
      </c>
      <c r="S21"/>
      <c r="T21"/>
      <c r="U21"/>
      <c r="V21"/>
      <c r="W21"/>
      <c r="X21"/>
      <c r="Y21"/>
      <c r="Z21"/>
      <c r="AA21"/>
      <c r="AB21"/>
      <c r="AC21"/>
      <c r="AD21"/>
      <c r="AE21" t="s">
        <v>32</v>
      </c>
      <c r="AF21" t="s">
        <v>33</v>
      </c>
      <c r="AG21" t="s">
        <v>34</v>
      </c>
      <c r="AH21" t="s">
        <v>35</v>
      </c>
      <c r="AI21" t="s">
        <v>37</v>
      </c>
      <c r="AJ21" t="s">
        <v>38</v>
      </c>
      <c r="AK21" t="s">
        <v>39</v>
      </c>
      <c r="AL21" t="s">
        <v>40</v>
      </c>
      <c r="AM21" t="s">
        <v>41</v>
      </c>
      <c r="AN21" t="s">
        <v>42</v>
      </c>
      <c r="AO21" s="38"/>
      <c r="AP21" s="38"/>
      <c r="AQ21" s="38"/>
      <c r="AR21" s="38"/>
      <c r="AS21" s="41"/>
      <c r="AT21" s="41"/>
      <c r="AU21" s="41"/>
    </row>
    <row r="22" spans="1:47" ht="12.75">
      <c r="A22" s="24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7">
        <v>12</v>
      </c>
      <c r="M22" s="37">
        <v>13</v>
      </c>
      <c r="N22" s="37">
        <v>14</v>
      </c>
      <c r="O22" s="36"/>
      <c r="P22" s="24"/>
      <c r="Q22" s="36"/>
      <c r="R22" s="36"/>
      <c r="S22" s="36"/>
      <c r="T22" s="24"/>
      <c r="U22" s="24"/>
      <c r="V22" s="36"/>
      <c r="W22" s="3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44"/>
      <c r="AJ22" s="44"/>
      <c r="AK22" s="44"/>
      <c r="AL22" s="44"/>
      <c r="AM22" s="24"/>
      <c r="AN22" s="44"/>
      <c r="AO22" s="45"/>
      <c r="AP22" s="45"/>
      <c r="AQ22" s="45"/>
      <c r="AR22" s="45"/>
      <c r="AS22" s="42"/>
      <c r="AT22" s="42"/>
      <c r="AU22" s="42"/>
    </row>
    <row r="23" spans="1:45" ht="21" customHeight="1">
      <c r="A23" s="88" t="s">
        <v>50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39"/>
    </row>
    <row r="24" spans="1:45" ht="17.25" customHeight="1">
      <c r="A24" s="84" t="s">
        <v>51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39"/>
    </row>
    <row r="25" spans="1:45" ht="108">
      <c r="A25" s="50">
        <v>1</v>
      </c>
      <c r="B25" s="51" t="s">
        <v>52</v>
      </c>
      <c r="C25" s="52">
        <v>0.05</v>
      </c>
      <c r="D25" s="53">
        <v>603.48</v>
      </c>
      <c r="E25" s="53" t="s">
        <v>53</v>
      </c>
      <c r="F25" s="53" t="s">
        <v>54</v>
      </c>
      <c r="G25" s="53">
        <v>30</v>
      </c>
      <c r="H25" s="53" t="s">
        <v>55</v>
      </c>
      <c r="I25" s="53"/>
      <c r="J25" s="53" t="s">
        <v>56</v>
      </c>
      <c r="K25" s="54" t="s">
        <v>57</v>
      </c>
      <c r="L25" s="53">
        <v>445</v>
      </c>
      <c r="M25" s="53" t="s">
        <v>58</v>
      </c>
      <c r="N25" s="53" t="s">
        <v>59</v>
      </c>
      <c r="O25" s="55">
        <f>18+0</f>
        <v>18</v>
      </c>
      <c r="P25" s="56" t="s">
        <v>60</v>
      </c>
      <c r="Q25" s="55">
        <f>372+3</f>
        <v>375</v>
      </c>
      <c r="R25" s="55">
        <v>30</v>
      </c>
      <c r="S25" s="55">
        <v>445</v>
      </c>
      <c r="T25" s="56"/>
      <c r="U25" s="56"/>
      <c r="V25" s="55"/>
      <c r="W25" s="55"/>
      <c r="X25" s="56">
        <v>884</v>
      </c>
      <c r="Y25" s="56"/>
      <c r="Z25" s="56"/>
      <c r="AA25" s="56"/>
      <c r="AB25" s="56"/>
      <c r="AC25" s="56"/>
      <c r="AD25" s="56"/>
      <c r="AE25" s="57">
        <v>372</v>
      </c>
      <c r="AF25" s="57">
        <v>4</v>
      </c>
      <c r="AG25" s="57">
        <v>3</v>
      </c>
      <c r="AH25" s="57">
        <v>69</v>
      </c>
      <c r="AI25" s="55">
        <v>18</v>
      </c>
      <c r="AJ25" s="55"/>
      <c r="AK25" s="55"/>
      <c r="AL25" s="55">
        <v>12</v>
      </c>
      <c r="AM25" s="55">
        <v>445</v>
      </c>
      <c r="AN25" s="55">
        <v>30</v>
      </c>
      <c r="AO25" s="58">
        <v>21.09</v>
      </c>
      <c r="AP25" s="58">
        <v>13.207</v>
      </c>
      <c r="AQ25" s="58">
        <v>21.067</v>
      </c>
      <c r="AR25" s="58">
        <v>5.695</v>
      </c>
      <c r="AS25" s="39"/>
    </row>
    <row r="26" spans="1:45" ht="12.75">
      <c r="A26" s="59" t="s">
        <v>23</v>
      </c>
      <c r="B26" s="60" t="s">
        <v>61</v>
      </c>
      <c r="C26" s="61" t="s">
        <v>23</v>
      </c>
      <c r="D26" s="62"/>
      <c r="E26" s="62"/>
      <c r="F26" s="62"/>
      <c r="G26" s="62">
        <v>55</v>
      </c>
      <c r="H26" s="62"/>
      <c r="I26" s="62"/>
      <c r="J26" s="62"/>
      <c r="K26" s="63"/>
      <c r="L26" s="62">
        <v>884</v>
      </c>
      <c r="M26" s="62"/>
      <c r="N26" s="62"/>
      <c r="O26" s="64"/>
      <c r="P26" s="65"/>
      <c r="Q26" s="64"/>
      <c r="R26" s="64"/>
      <c r="S26" s="64"/>
      <c r="T26" s="65" t="s">
        <v>61</v>
      </c>
      <c r="U26" s="65"/>
      <c r="V26" s="64">
        <v>884</v>
      </c>
      <c r="W26" s="64"/>
      <c r="X26" s="65"/>
      <c r="Y26" s="65">
        <v>55</v>
      </c>
      <c r="Z26" s="65"/>
      <c r="AA26" s="65"/>
      <c r="AB26" s="65"/>
      <c r="AC26" s="65"/>
      <c r="AD26" s="65"/>
      <c r="AE26" s="66"/>
      <c r="AF26" s="66"/>
      <c r="AG26" s="66"/>
      <c r="AH26" s="66"/>
      <c r="AI26" s="64"/>
      <c r="AJ26" s="64"/>
      <c r="AK26" s="64"/>
      <c r="AL26" s="64"/>
      <c r="AM26" s="64"/>
      <c r="AN26" s="64"/>
      <c r="AO26" s="67" t="s">
        <v>23</v>
      </c>
      <c r="AP26" s="67" t="s">
        <v>23</v>
      </c>
      <c r="AQ26" s="67" t="s">
        <v>23</v>
      </c>
      <c r="AR26" s="67" t="s">
        <v>23</v>
      </c>
      <c r="AS26" s="39"/>
    </row>
    <row r="27" spans="1:45" ht="84">
      <c r="A27" s="50">
        <v>2</v>
      </c>
      <c r="B27" s="51" t="s">
        <v>62</v>
      </c>
      <c r="C27" s="52">
        <v>0.483</v>
      </c>
      <c r="D27" s="53">
        <v>247.94</v>
      </c>
      <c r="E27" s="53" t="s">
        <v>63</v>
      </c>
      <c r="F27" s="53" t="s">
        <v>64</v>
      </c>
      <c r="G27" s="53">
        <v>120</v>
      </c>
      <c r="H27" s="53" t="s">
        <v>65</v>
      </c>
      <c r="I27" s="53" t="s">
        <v>66</v>
      </c>
      <c r="J27" s="53" t="s">
        <v>67</v>
      </c>
      <c r="K27" s="54" t="s">
        <v>68</v>
      </c>
      <c r="L27" s="53">
        <v>2413</v>
      </c>
      <c r="M27" s="53" t="s">
        <v>69</v>
      </c>
      <c r="N27" s="53" t="s">
        <v>70</v>
      </c>
      <c r="O27" s="55">
        <f>112+1</f>
        <v>113</v>
      </c>
      <c r="P27" s="56" t="s">
        <v>60</v>
      </c>
      <c r="Q27" s="55">
        <f>2361+13</f>
        <v>2374</v>
      </c>
      <c r="R27" s="55">
        <v>120</v>
      </c>
      <c r="S27" s="55">
        <v>2413</v>
      </c>
      <c r="T27" s="56"/>
      <c r="U27" s="56"/>
      <c r="V27" s="55"/>
      <c r="W27" s="55"/>
      <c r="X27" s="56">
        <v>4954</v>
      </c>
      <c r="Y27" s="56"/>
      <c r="Z27" s="56"/>
      <c r="AA27" s="56"/>
      <c r="AB27" s="56"/>
      <c r="AC27" s="56"/>
      <c r="AD27" s="56"/>
      <c r="AE27" s="57">
        <v>2361</v>
      </c>
      <c r="AF27" s="57">
        <v>14</v>
      </c>
      <c r="AG27" s="57">
        <v>13</v>
      </c>
      <c r="AH27" s="57">
        <v>38</v>
      </c>
      <c r="AI27" s="55">
        <v>112</v>
      </c>
      <c r="AJ27" s="55">
        <v>1</v>
      </c>
      <c r="AK27" s="55">
        <v>1</v>
      </c>
      <c r="AL27" s="55">
        <v>7</v>
      </c>
      <c r="AM27" s="55">
        <v>2413</v>
      </c>
      <c r="AN27" s="55">
        <v>120</v>
      </c>
      <c r="AO27" s="58">
        <v>21.09</v>
      </c>
      <c r="AP27" s="58">
        <v>13.214</v>
      </c>
      <c r="AQ27" s="58">
        <v>20.99</v>
      </c>
      <c r="AR27" s="58">
        <v>5.686</v>
      </c>
      <c r="AS27" s="39"/>
    </row>
    <row r="28" spans="1:45" ht="12.75">
      <c r="A28" s="59" t="s">
        <v>23</v>
      </c>
      <c r="B28" s="60" t="s">
        <v>61</v>
      </c>
      <c r="C28" s="61" t="s">
        <v>23</v>
      </c>
      <c r="D28" s="62"/>
      <c r="E28" s="62"/>
      <c r="F28" s="62"/>
      <c r="G28" s="62">
        <v>266</v>
      </c>
      <c r="H28" s="62"/>
      <c r="I28" s="62"/>
      <c r="J28" s="62"/>
      <c r="K28" s="63"/>
      <c r="L28" s="62">
        <v>4954</v>
      </c>
      <c r="M28" s="62"/>
      <c r="N28" s="62"/>
      <c r="O28" s="64"/>
      <c r="P28" s="65"/>
      <c r="Q28" s="64"/>
      <c r="R28" s="64"/>
      <c r="S28" s="64"/>
      <c r="T28" s="65" t="s">
        <v>61</v>
      </c>
      <c r="U28" s="65"/>
      <c r="V28" s="64">
        <v>4954</v>
      </c>
      <c r="W28" s="64"/>
      <c r="X28" s="65"/>
      <c r="Y28" s="65">
        <v>266</v>
      </c>
      <c r="Z28" s="65"/>
      <c r="AA28" s="65"/>
      <c r="AB28" s="65"/>
      <c r="AC28" s="65"/>
      <c r="AD28" s="65"/>
      <c r="AE28" s="66"/>
      <c r="AF28" s="66"/>
      <c r="AG28" s="66"/>
      <c r="AH28" s="66"/>
      <c r="AI28" s="64"/>
      <c r="AJ28" s="64"/>
      <c r="AK28" s="64"/>
      <c r="AL28" s="64"/>
      <c r="AM28" s="64"/>
      <c r="AN28" s="64"/>
      <c r="AO28" s="67" t="s">
        <v>23</v>
      </c>
      <c r="AP28" s="67" t="s">
        <v>23</v>
      </c>
      <c r="AQ28" s="67" t="s">
        <v>23</v>
      </c>
      <c r="AR28" s="67" t="s">
        <v>23</v>
      </c>
      <c r="AS28" s="39"/>
    </row>
    <row r="29" spans="1:45" ht="108">
      <c r="A29" s="50">
        <v>3</v>
      </c>
      <c r="B29" s="51" t="s">
        <v>71</v>
      </c>
      <c r="C29" s="52">
        <v>0.453</v>
      </c>
      <c r="D29" s="53">
        <v>2321.88</v>
      </c>
      <c r="E29" s="53" t="s">
        <v>72</v>
      </c>
      <c r="F29" s="53" t="s">
        <v>73</v>
      </c>
      <c r="G29" s="53">
        <v>1052</v>
      </c>
      <c r="H29" s="53" t="s">
        <v>74</v>
      </c>
      <c r="I29" s="53">
        <v>7</v>
      </c>
      <c r="J29" s="53" t="s">
        <v>75</v>
      </c>
      <c r="K29" s="54" t="s">
        <v>76</v>
      </c>
      <c r="L29" s="53">
        <v>6595</v>
      </c>
      <c r="M29" s="53" t="s">
        <v>77</v>
      </c>
      <c r="N29" s="53" t="s">
        <v>78</v>
      </c>
      <c r="O29" s="55">
        <f>209+0</f>
        <v>209</v>
      </c>
      <c r="P29" s="56" t="s">
        <v>60</v>
      </c>
      <c r="Q29" s="55">
        <f>4418+2</f>
        <v>4420</v>
      </c>
      <c r="R29" s="55">
        <v>1052</v>
      </c>
      <c r="S29" s="55">
        <v>6595</v>
      </c>
      <c r="T29" s="56"/>
      <c r="U29" s="56"/>
      <c r="V29" s="55"/>
      <c r="W29" s="55"/>
      <c r="X29" s="56">
        <v>11766</v>
      </c>
      <c r="Y29" s="56"/>
      <c r="Z29" s="56"/>
      <c r="AA29" s="56"/>
      <c r="AB29" s="56"/>
      <c r="AC29" s="56"/>
      <c r="AD29" s="56"/>
      <c r="AE29" s="57">
        <v>4418</v>
      </c>
      <c r="AF29" s="57">
        <v>68</v>
      </c>
      <c r="AG29" s="57">
        <v>2</v>
      </c>
      <c r="AH29" s="57">
        <v>2109</v>
      </c>
      <c r="AI29" s="55">
        <v>209</v>
      </c>
      <c r="AJ29" s="55">
        <v>7</v>
      </c>
      <c r="AK29" s="55"/>
      <c r="AL29" s="55">
        <v>836</v>
      </c>
      <c r="AM29" s="55">
        <v>6595</v>
      </c>
      <c r="AN29" s="55">
        <v>1052</v>
      </c>
      <c r="AO29" s="58">
        <v>21.09</v>
      </c>
      <c r="AP29" s="58">
        <v>10.278</v>
      </c>
      <c r="AQ29" s="58">
        <v>20.593</v>
      </c>
      <c r="AR29" s="58">
        <v>2.524</v>
      </c>
      <c r="AS29" s="39"/>
    </row>
    <row r="30" spans="1:45" ht="12.75">
      <c r="A30" s="59" t="s">
        <v>23</v>
      </c>
      <c r="B30" s="60" t="s">
        <v>61</v>
      </c>
      <c r="C30" s="61" t="s">
        <v>23</v>
      </c>
      <c r="D30" s="62"/>
      <c r="E30" s="62"/>
      <c r="F30" s="62"/>
      <c r="G30" s="62">
        <v>1348</v>
      </c>
      <c r="H30" s="62"/>
      <c r="I30" s="62"/>
      <c r="J30" s="62"/>
      <c r="K30" s="63"/>
      <c r="L30" s="62">
        <v>11766</v>
      </c>
      <c r="M30" s="62"/>
      <c r="N30" s="62"/>
      <c r="O30" s="64"/>
      <c r="P30" s="65"/>
      <c r="Q30" s="64"/>
      <c r="R30" s="64"/>
      <c r="S30" s="64"/>
      <c r="T30" s="65" t="s">
        <v>61</v>
      </c>
      <c r="U30" s="65"/>
      <c r="V30" s="64">
        <v>11766</v>
      </c>
      <c r="W30" s="64"/>
      <c r="X30" s="65"/>
      <c r="Y30" s="65">
        <v>1348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120">
      <c r="A31" s="50">
        <v>4</v>
      </c>
      <c r="B31" s="51" t="s">
        <v>79</v>
      </c>
      <c r="C31" s="52">
        <v>0.3151</v>
      </c>
      <c r="D31" s="53">
        <v>831.28</v>
      </c>
      <c r="E31" s="53" t="s">
        <v>80</v>
      </c>
      <c r="F31" s="53" t="s">
        <v>81</v>
      </c>
      <c r="G31" s="53">
        <v>262</v>
      </c>
      <c r="H31" s="53" t="s">
        <v>82</v>
      </c>
      <c r="I31" s="53"/>
      <c r="J31" s="53" t="s">
        <v>83</v>
      </c>
      <c r="K31" s="54" t="s">
        <v>84</v>
      </c>
      <c r="L31" s="53">
        <v>3234</v>
      </c>
      <c r="M31" s="53" t="s">
        <v>85</v>
      </c>
      <c r="N31" s="53" t="s">
        <v>86</v>
      </c>
      <c r="O31" s="55">
        <f>103+0</f>
        <v>103</v>
      </c>
      <c r="P31" s="56" t="s">
        <v>60</v>
      </c>
      <c r="Q31" s="55">
        <f>2178+1</f>
        <v>2179</v>
      </c>
      <c r="R31" s="55">
        <v>262</v>
      </c>
      <c r="S31" s="55">
        <v>3234</v>
      </c>
      <c r="T31" s="56"/>
      <c r="U31" s="56"/>
      <c r="V31" s="55"/>
      <c r="W31" s="55"/>
      <c r="X31" s="56">
        <v>5783</v>
      </c>
      <c r="Y31" s="56"/>
      <c r="Z31" s="56"/>
      <c r="AA31" s="56"/>
      <c r="AB31" s="56"/>
      <c r="AC31" s="56"/>
      <c r="AD31" s="56"/>
      <c r="AE31" s="57">
        <v>2178</v>
      </c>
      <c r="AF31" s="57">
        <v>5</v>
      </c>
      <c r="AG31" s="57">
        <v>1</v>
      </c>
      <c r="AH31" s="57">
        <v>1051</v>
      </c>
      <c r="AI31" s="55">
        <v>103</v>
      </c>
      <c r="AJ31" s="55"/>
      <c r="AK31" s="55"/>
      <c r="AL31" s="55">
        <v>159</v>
      </c>
      <c r="AM31" s="55">
        <v>3234</v>
      </c>
      <c r="AN31" s="55">
        <v>262</v>
      </c>
      <c r="AO31" s="58">
        <v>21.09</v>
      </c>
      <c r="AP31" s="58">
        <v>10.755</v>
      </c>
      <c r="AQ31" s="58">
        <v>20.632</v>
      </c>
      <c r="AR31" s="58">
        <v>6.64</v>
      </c>
      <c r="AS31" s="39"/>
    </row>
    <row r="32" spans="1:45" ht="12.75">
      <c r="A32" s="59" t="s">
        <v>23</v>
      </c>
      <c r="B32" s="60" t="s">
        <v>61</v>
      </c>
      <c r="C32" s="61" t="s">
        <v>23</v>
      </c>
      <c r="D32" s="62"/>
      <c r="E32" s="62"/>
      <c r="F32" s="62"/>
      <c r="G32" s="62">
        <v>407</v>
      </c>
      <c r="H32" s="62"/>
      <c r="I32" s="62"/>
      <c r="J32" s="62"/>
      <c r="K32" s="63"/>
      <c r="L32" s="62">
        <v>5783</v>
      </c>
      <c r="M32" s="62"/>
      <c r="N32" s="62"/>
      <c r="O32" s="64"/>
      <c r="P32" s="65"/>
      <c r="Q32" s="64"/>
      <c r="R32" s="64"/>
      <c r="S32" s="64"/>
      <c r="T32" s="65" t="s">
        <v>61</v>
      </c>
      <c r="U32" s="65"/>
      <c r="V32" s="64">
        <v>5783</v>
      </c>
      <c r="W32" s="64"/>
      <c r="X32" s="65"/>
      <c r="Y32" s="65">
        <v>407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7.25" customHeight="1">
      <c r="A33" s="84" t="s">
        <v>87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39"/>
    </row>
    <row r="34" spans="1:45" ht="144">
      <c r="A34" s="50">
        <v>5</v>
      </c>
      <c r="B34" s="51" t="s">
        <v>88</v>
      </c>
      <c r="C34" s="52">
        <v>0.383</v>
      </c>
      <c r="D34" s="53">
        <v>2078.45</v>
      </c>
      <c r="E34" s="53" t="s">
        <v>89</v>
      </c>
      <c r="F34" s="53" t="s">
        <v>90</v>
      </c>
      <c r="G34" s="53">
        <v>796</v>
      </c>
      <c r="H34" s="53" t="s">
        <v>91</v>
      </c>
      <c r="I34" s="53" t="s">
        <v>92</v>
      </c>
      <c r="J34" s="53" t="s">
        <v>93</v>
      </c>
      <c r="K34" s="54" t="s">
        <v>94</v>
      </c>
      <c r="L34" s="53">
        <v>9773</v>
      </c>
      <c r="M34" s="53" t="s">
        <v>95</v>
      </c>
      <c r="N34" s="53" t="s">
        <v>96</v>
      </c>
      <c r="O34" s="55">
        <f>201+1</f>
        <v>202</v>
      </c>
      <c r="P34" s="56" t="s">
        <v>60</v>
      </c>
      <c r="Q34" s="55">
        <f>4232+24</f>
        <v>4256</v>
      </c>
      <c r="R34" s="55">
        <v>796</v>
      </c>
      <c r="S34" s="55">
        <v>9773</v>
      </c>
      <c r="T34" s="56"/>
      <c r="U34" s="56"/>
      <c r="V34" s="55"/>
      <c r="W34" s="55"/>
      <c r="X34" s="56">
        <v>15945</v>
      </c>
      <c r="Y34" s="56"/>
      <c r="Z34" s="56"/>
      <c r="AA34" s="56"/>
      <c r="AB34" s="56"/>
      <c r="AC34" s="56"/>
      <c r="AD34" s="56"/>
      <c r="AE34" s="57">
        <v>4232</v>
      </c>
      <c r="AF34" s="57">
        <v>226</v>
      </c>
      <c r="AG34" s="57">
        <v>24</v>
      </c>
      <c r="AH34" s="57">
        <v>5315</v>
      </c>
      <c r="AI34" s="55">
        <v>201</v>
      </c>
      <c r="AJ34" s="55">
        <v>29</v>
      </c>
      <c r="AK34" s="55">
        <v>1</v>
      </c>
      <c r="AL34" s="55">
        <v>566</v>
      </c>
      <c r="AM34" s="55">
        <v>9773</v>
      </c>
      <c r="AN34" s="55">
        <v>796</v>
      </c>
      <c r="AO34" s="58">
        <v>21.09</v>
      </c>
      <c r="AP34" s="58">
        <v>7.775</v>
      </c>
      <c r="AQ34" s="58">
        <v>21.113</v>
      </c>
      <c r="AR34" s="58">
        <v>9.386</v>
      </c>
      <c r="AS34" s="39"/>
    </row>
    <row r="35" spans="1:45" ht="12.75">
      <c r="A35" s="59" t="s">
        <v>23</v>
      </c>
      <c r="B35" s="60" t="s">
        <v>61</v>
      </c>
      <c r="C35" s="61" t="s">
        <v>23</v>
      </c>
      <c r="D35" s="62"/>
      <c r="E35" s="62"/>
      <c r="F35" s="62"/>
      <c r="G35" s="62">
        <v>1149</v>
      </c>
      <c r="H35" s="62"/>
      <c r="I35" s="62"/>
      <c r="J35" s="62"/>
      <c r="K35" s="63"/>
      <c r="L35" s="62">
        <v>15945</v>
      </c>
      <c r="M35" s="62"/>
      <c r="N35" s="62"/>
      <c r="O35" s="64"/>
      <c r="P35" s="65"/>
      <c r="Q35" s="64"/>
      <c r="R35" s="64"/>
      <c r="S35" s="64"/>
      <c r="T35" s="65" t="s">
        <v>61</v>
      </c>
      <c r="U35" s="65"/>
      <c r="V35" s="64">
        <v>15945</v>
      </c>
      <c r="W35" s="64"/>
      <c r="X35" s="65"/>
      <c r="Y35" s="65">
        <v>1149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44">
      <c r="A36" s="50">
        <v>6</v>
      </c>
      <c r="B36" s="51" t="s">
        <v>97</v>
      </c>
      <c r="C36" s="52">
        <v>0.383</v>
      </c>
      <c r="D36" s="53">
        <v>1549.38</v>
      </c>
      <c r="E36" s="53" t="s">
        <v>98</v>
      </c>
      <c r="F36" s="53" t="s">
        <v>99</v>
      </c>
      <c r="G36" s="53">
        <v>593</v>
      </c>
      <c r="H36" s="53" t="s">
        <v>100</v>
      </c>
      <c r="I36" s="53">
        <v>5</v>
      </c>
      <c r="J36" s="53" t="s">
        <v>101</v>
      </c>
      <c r="K36" s="54" t="s">
        <v>102</v>
      </c>
      <c r="L36" s="53">
        <v>5698</v>
      </c>
      <c r="M36" s="53" t="s">
        <v>103</v>
      </c>
      <c r="N36" s="53" t="s">
        <v>104</v>
      </c>
      <c r="O36" s="55">
        <f>196+0</f>
        <v>196</v>
      </c>
      <c r="P36" s="56" t="s">
        <v>60</v>
      </c>
      <c r="Q36" s="55">
        <f>4143+2</f>
        <v>4145</v>
      </c>
      <c r="R36" s="55">
        <v>593</v>
      </c>
      <c r="S36" s="55">
        <v>5698</v>
      </c>
      <c r="T36" s="56"/>
      <c r="U36" s="56"/>
      <c r="V36" s="55"/>
      <c r="W36" s="55"/>
      <c r="X36" s="56">
        <v>10548</v>
      </c>
      <c r="Y36" s="56"/>
      <c r="Z36" s="56"/>
      <c r="AA36" s="56"/>
      <c r="AB36" s="56"/>
      <c r="AC36" s="56"/>
      <c r="AD36" s="56"/>
      <c r="AE36" s="57">
        <v>4143</v>
      </c>
      <c r="AF36" s="57">
        <v>50</v>
      </c>
      <c r="AG36" s="57">
        <v>2</v>
      </c>
      <c r="AH36" s="57">
        <v>1505</v>
      </c>
      <c r="AI36" s="55">
        <v>196</v>
      </c>
      <c r="AJ36" s="55">
        <v>5</v>
      </c>
      <c r="AK36" s="55"/>
      <c r="AL36" s="55">
        <v>392</v>
      </c>
      <c r="AM36" s="55">
        <v>5698</v>
      </c>
      <c r="AN36" s="55">
        <v>593</v>
      </c>
      <c r="AO36" s="58">
        <v>21.09</v>
      </c>
      <c r="AP36" s="58">
        <v>10.322</v>
      </c>
      <c r="AQ36" s="58">
        <v>20.593</v>
      </c>
      <c r="AR36" s="58">
        <v>3.838</v>
      </c>
      <c r="AS36" s="39"/>
    </row>
    <row r="37" spans="1:45" ht="12.75">
      <c r="A37" s="59" t="s">
        <v>23</v>
      </c>
      <c r="B37" s="60" t="s">
        <v>61</v>
      </c>
      <c r="C37" s="61" t="s">
        <v>23</v>
      </c>
      <c r="D37" s="62"/>
      <c r="E37" s="62"/>
      <c r="F37" s="62"/>
      <c r="G37" s="62">
        <v>870</v>
      </c>
      <c r="H37" s="62"/>
      <c r="I37" s="62"/>
      <c r="J37" s="62"/>
      <c r="K37" s="63"/>
      <c r="L37" s="62">
        <v>10548</v>
      </c>
      <c r="M37" s="62"/>
      <c r="N37" s="62"/>
      <c r="O37" s="64"/>
      <c r="P37" s="65"/>
      <c r="Q37" s="64"/>
      <c r="R37" s="64"/>
      <c r="S37" s="64"/>
      <c r="T37" s="65" t="s">
        <v>61</v>
      </c>
      <c r="U37" s="65"/>
      <c r="V37" s="64">
        <v>10548</v>
      </c>
      <c r="W37" s="64"/>
      <c r="X37" s="65"/>
      <c r="Y37" s="65">
        <v>870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144">
      <c r="A38" s="50">
        <v>7</v>
      </c>
      <c r="B38" s="51" t="s">
        <v>105</v>
      </c>
      <c r="C38" s="52">
        <v>0.4868</v>
      </c>
      <c r="D38" s="53">
        <v>1271.93</v>
      </c>
      <c r="E38" s="53" t="s">
        <v>106</v>
      </c>
      <c r="F38" s="53">
        <v>13.68</v>
      </c>
      <c r="G38" s="53">
        <v>619</v>
      </c>
      <c r="H38" s="53" t="s">
        <v>107</v>
      </c>
      <c r="I38" s="53">
        <v>7</v>
      </c>
      <c r="J38" s="53" t="s">
        <v>108</v>
      </c>
      <c r="K38" s="54" t="s">
        <v>109</v>
      </c>
      <c r="L38" s="53">
        <v>2585</v>
      </c>
      <c r="M38" s="53" t="s">
        <v>110</v>
      </c>
      <c r="N38" s="53">
        <v>36</v>
      </c>
      <c r="O38" s="55">
        <f>33+0</f>
        <v>33</v>
      </c>
      <c r="P38" s="56" t="s">
        <v>60</v>
      </c>
      <c r="Q38" s="55">
        <f>691+0</f>
        <v>691</v>
      </c>
      <c r="R38" s="55">
        <v>619</v>
      </c>
      <c r="S38" s="55">
        <v>2585</v>
      </c>
      <c r="T38" s="56"/>
      <c r="U38" s="56"/>
      <c r="V38" s="55"/>
      <c r="W38" s="55"/>
      <c r="X38" s="56">
        <v>3587</v>
      </c>
      <c r="Y38" s="56"/>
      <c r="Z38" s="56"/>
      <c r="AA38" s="56"/>
      <c r="AB38" s="56"/>
      <c r="AC38" s="56"/>
      <c r="AD38" s="56"/>
      <c r="AE38" s="57">
        <v>691</v>
      </c>
      <c r="AF38" s="57">
        <v>36</v>
      </c>
      <c r="AG38" s="57"/>
      <c r="AH38" s="57">
        <v>1858</v>
      </c>
      <c r="AI38" s="55">
        <v>33</v>
      </c>
      <c r="AJ38" s="55">
        <v>7</v>
      </c>
      <c r="AK38" s="55"/>
      <c r="AL38" s="55">
        <v>579</v>
      </c>
      <c r="AM38" s="55">
        <v>2585</v>
      </c>
      <c r="AN38" s="55">
        <v>619</v>
      </c>
      <c r="AO38" s="58">
        <v>21.09</v>
      </c>
      <c r="AP38" s="58">
        <v>5.393</v>
      </c>
      <c r="AQ38" s="58">
        <v>21.09</v>
      </c>
      <c r="AR38" s="58">
        <v>3.205</v>
      </c>
      <c r="AS38" s="39"/>
    </row>
    <row r="39" spans="1:45" ht="12.75">
      <c r="A39" s="59" t="s">
        <v>23</v>
      </c>
      <c r="B39" s="60" t="s">
        <v>61</v>
      </c>
      <c r="C39" s="61" t="s">
        <v>23</v>
      </c>
      <c r="D39" s="62"/>
      <c r="E39" s="62"/>
      <c r="F39" s="62"/>
      <c r="G39" s="62">
        <v>677</v>
      </c>
      <c r="H39" s="62"/>
      <c r="I39" s="62"/>
      <c r="J39" s="62"/>
      <c r="K39" s="63"/>
      <c r="L39" s="62">
        <v>3587</v>
      </c>
      <c r="M39" s="62"/>
      <c r="N39" s="62"/>
      <c r="O39" s="64"/>
      <c r="P39" s="65"/>
      <c r="Q39" s="64"/>
      <c r="R39" s="64"/>
      <c r="S39" s="64"/>
      <c r="T39" s="65" t="s">
        <v>61</v>
      </c>
      <c r="U39" s="65"/>
      <c r="V39" s="64">
        <v>3587</v>
      </c>
      <c r="W39" s="64"/>
      <c r="X39" s="65"/>
      <c r="Y39" s="65">
        <v>677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17.25" customHeight="1">
      <c r="A40" s="84" t="s">
        <v>111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39"/>
    </row>
    <row r="41" spans="1:45" ht="96">
      <c r="A41" s="50">
        <v>8</v>
      </c>
      <c r="B41" s="51" t="s">
        <v>112</v>
      </c>
      <c r="C41" s="52">
        <v>0.07</v>
      </c>
      <c r="D41" s="53">
        <v>975.51</v>
      </c>
      <c r="E41" s="53">
        <v>804.21</v>
      </c>
      <c r="F41" s="53" t="s">
        <v>113</v>
      </c>
      <c r="G41" s="53">
        <v>68</v>
      </c>
      <c r="H41" s="53">
        <v>56</v>
      </c>
      <c r="I41" s="53" t="s">
        <v>114</v>
      </c>
      <c r="J41" s="53" t="s">
        <v>115</v>
      </c>
      <c r="K41" s="54" t="s">
        <v>116</v>
      </c>
      <c r="L41" s="53">
        <v>1346</v>
      </c>
      <c r="M41" s="53">
        <v>1188</v>
      </c>
      <c r="N41" s="53" t="s">
        <v>117</v>
      </c>
      <c r="O41" s="55">
        <f>56+7</f>
        <v>63</v>
      </c>
      <c r="P41" s="56" t="s">
        <v>60</v>
      </c>
      <c r="Q41" s="55">
        <f>1188+141</f>
        <v>1329</v>
      </c>
      <c r="R41" s="55">
        <v>68</v>
      </c>
      <c r="S41" s="55">
        <v>1346</v>
      </c>
      <c r="T41" s="56"/>
      <c r="U41" s="56"/>
      <c r="V41" s="55"/>
      <c r="W41" s="55"/>
      <c r="X41" s="56">
        <v>3100</v>
      </c>
      <c r="Y41" s="56"/>
      <c r="Z41" s="56"/>
      <c r="AA41" s="56"/>
      <c r="AB41" s="56"/>
      <c r="AC41" s="56"/>
      <c r="AD41" s="56"/>
      <c r="AE41" s="57">
        <v>1188</v>
      </c>
      <c r="AF41" s="57">
        <v>158</v>
      </c>
      <c r="AG41" s="57">
        <v>141</v>
      </c>
      <c r="AH41" s="57"/>
      <c r="AI41" s="55">
        <v>56</v>
      </c>
      <c r="AJ41" s="55">
        <v>12</v>
      </c>
      <c r="AK41" s="55">
        <v>7</v>
      </c>
      <c r="AL41" s="55"/>
      <c r="AM41" s="55">
        <v>1346</v>
      </c>
      <c r="AN41" s="55">
        <v>68</v>
      </c>
      <c r="AO41" s="58">
        <v>21.09</v>
      </c>
      <c r="AP41" s="58">
        <v>13.208</v>
      </c>
      <c r="AQ41" s="58">
        <v>21.085</v>
      </c>
      <c r="AR41" s="58">
        <v>5.48</v>
      </c>
      <c r="AS41" s="39"/>
    </row>
    <row r="42" spans="1:45" ht="12.75">
      <c r="A42" s="59" t="s">
        <v>23</v>
      </c>
      <c r="B42" s="60" t="s">
        <v>61</v>
      </c>
      <c r="C42" s="61" t="s">
        <v>23</v>
      </c>
      <c r="D42" s="62"/>
      <c r="E42" s="62"/>
      <c r="F42" s="62"/>
      <c r="G42" s="62">
        <v>167</v>
      </c>
      <c r="H42" s="62"/>
      <c r="I42" s="62"/>
      <c r="J42" s="62"/>
      <c r="K42" s="63"/>
      <c r="L42" s="62">
        <v>3100</v>
      </c>
      <c r="M42" s="62"/>
      <c r="N42" s="62"/>
      <c r="O42" s="64"/>
      <c r="P42" s="65"/>
      <c r="Q42" s="64"/>
      <c r="R42" s="64"/>
      <c r="S42" s="64"/>
      <c r="T42" s="65" t="s">
        <v>61</v>
      </c>
      <c r="U42" s="65"/>
      <c r="V42" s="64">
        <v>3100</v>
      </c>
      <c r="W42" s="64"/>
      <c r="X42" s="65"/>
      <c r="Y42" s="65">
        <v>167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156">
      <c r="A43" s="50">
        <v>9</v>
      </c>
      <c r="B43" s="51" t="s">
        <v>118</v>
      </c>
      <c r="C43" s="52">
        <v>0.07</v>
      </c>
      <c r="D43" s="53">
        <v>30725.25</v>
      </c>
      <c r="E43" s="53" t="s">
        <v>119</v>
      </c>
      <c r="F43" s="53" t="s">
        <v>120</v>
      </c>
      <c r="G43" s="53">
        <v>2151</v>
      </c>
      <c r="H43" s="53" t="s">
        <v>121</v>
      </c>
      <c r="I43" s="53" t="s">
        <v>122</v>
      </c>
      <c r="J43" s="53" t="s">
        <v>123</v>
      </c>
      <c r="K43" s="54" t="s">
        <v>124</v>
      </c>
      <c r="L43" s="53">
        <v>18811</v>
      </c>
      <c r="M43" s="53" t="s">
        <v>125</v>
      </c>
      <c r="N43" s="53" t="s">
        <v>126</v>
      </c>
      <c r="O43" s="55">
        <f>74+12</f>
        <v>86</v>
      </c>
      <c r="P43" s="56" t="s">
        <v>60</v>
      </c>
      <c r="Q43" s="55">
        <f>1335+221</f>
        <v>1556</v>
      </c>
      <c r="R43" s="55">
        <v>2151</v>
      </c>
      <c r="S43" s="55">
        <v>18811</v>
      </c>
      <c r="T43" s="56"/>
      <c r="U43" s="56"/>
      <c r="V43" s="55"/>
      <c r="W43" s="55"/>
      <c r="X43" s="56">
        <v>20880</v>
      </c>
      <c r="Y43" s="56"/>
      <c r="Z43" s="56"/>
      <c r="AA43" s="56"/>
      <c r="AB43" s="56"/>
      <c r="AC43" s="56"/>
      <c r="AD43" s="56"/>
      <c r="AE43" s="57">
        <v>1335</v>
      </c>
      <c r="AF43" s="57">
        <v>668</v>
      </c>
      <c r="AG43" s="57">
        <v>221</v>
      </c>
      <c r="AH43" s="57">
        <v>16808</v>
      </c>
      <c r="AI43" s="55">
        <v>74</v>
      </c>
      <c r="AJ43" s="55">
        <v>114</v>
      </c>
      <c r="AK43" s="55">
        <v>12</v>
      </c>
      <c r="AL43" s="55">
        <v>1963</v>
      </c>
      <c r="AM43" s="55">
        <v>18811</v>
      </c>
      <c r="AN43" s="55">
        <v>2151</v>
      </c>
      <c r="AO43" s="58">
        <v>18.101</v>
      </c>
      <c r="AP43" s="58">
        <v>5.876</v>
      </c>
      <c r="AQ43" s="58">
        <v>18.003</v>
      </c>
      <c r="AR43" s="58">
        <v>8.561</v>
      </c>
      <c r="AS43" s="39"/>
    </row>
    <row r="44" spans="1:45" ht="12.75">
      <c r="A44" s="59" t="s">
        <v>23</v>
      </c>
      <c r="B44" s="60" t="s">
        <v>61</v>
      </c>
      <c r="C44" s="61" t="s">
        <v>23</v>
      </c>
      <c r="D44" s="62"/>
      <c r="E44" s="62"/>
      <c r="F44" s="62"/>
      <c r="G44" s="62">
        <v>2288</v>
      </c>
      <c r="H44" s="62"/>
      <c r="I44" s="62"/>
      <c r="J44" s="62"/>
      <c r="K44" s="63"/>
      <c r="L44" s="62">
        <v>20880</v>
      </c>
      <c r="M44" s="62"/>
      <c r="N44" s="62"/>
      <c r="O44" s="64"/>
      <c r="P44" s="65"/>
      <c r="Q44" s="64"/>
      <c r="R44" s="64"/>
      <c r="S44" s="64"/>
      <c r="T44" s="65" t="s">
        <v>61</v>
      </c>
      <c r="U44" s="65"/>
      <c r="V44" s="64">
        <v>20880</v>
      </c>
      <c r="W44" s="64"/>
      <c r="X44" s="65"/>
      <c r="Y44" s="65">
        <v>2288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132">
      <c r="A45" s="50">
        <v>10</v>
      </c>
      <c r="B45" s="51" t="s">
        <v>127</v>
      </c>
      <c r="C45" s="52">
        <v>-7</v>
      </c>
      <c r="D45" s="53">
        <v>250.68</v>
      </c>
      <c r="E45" s="53" t="s">
        <v>128</v>
      </c>
      <c r="F45" s="53"/>
      <c r="G45" s="53">
        <v>-1755</v>
      </c>
      <c r="H45" s="53" t="s">
        <v>129</v>
      </c>
      <c r="I45" s="53"/>
      <c r="J45" s="53" t="s">
        <v>123</v>
      </c>
      <c r="K45" s="54" t="s">
        <v>124</v>
      </c>
      <c r="L45" s="53">
        <v>-15022</v>
      </c>
      <c r="M45" s="53" t="s">
        <v>130</v>
      </c>
      <c r="N45" s="53"/>
      <c r="O45" s="55">
        <f>0+0</f>
        <v>0</v>
      </c>
      <c r="P45" s="56" t="s">
        <v>131</v>
      </c>
      <c r="Q45" s="55">
        <f>0+0</f>
        <v>0</v>
      </c>
      <c r="R45" s="55">
        <v>-1755</v>
      </c>
      <c r="S45" s="55">
        <v>-15022</v>
      </c>
      <c r="T45" s="56"/>
      <c r="U45" s="56"/>
      <c r="V45" s="55"/>
      <c r="W45" s="55"/>
      <c r="X45" s="56">
        <v>-15022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-15022</v>
      </c>
      <c r="AI45" s="55"/>
      <c r="AJ45" s="55"/>
      <c r="AK45" s="55"/>
      <c r="AL45" s="55">
        <v>-1755</v>
      </c>
      <c r="AM45" s="55">
        <v>-15022</v>
      </c>
      <c r="AN45" s="55">
        <v>-1755</v>
      </c>
      <c r="AO45" s="58">
        <v>18.101</v>
      </c>
      <c r="AP45" s="58">
        <v>5.876</v>
      </c>
      <c r="AQ45" s="58">
        <v>18.003</v>
      </c>
      <c r="AR45" s="58">
        <v>8.561</v>
      </c>
      <c r="AS45" s="39"/>
    </row>
    <row r="46" spans="1:45" ht="120">
      <c r="A46" s="50">
        <v>12</v>
      </c>
      <c r="B46" s="51" t="s">
        <v>132</v>
      </c>
      <c r="C46" s="52">
        <v>5</v>
      </c>
      <c r="D46" s="53">
        <v>306.59</v>
      </c>
      <c r="E46" s="53" t="s">
        <v>133</v>
      </c>
      <c r="F46" s="53"/>
      <c r="G46" s="53">
        <v>1533</v>
      </c>
      <c r="H46" s="53" t="s">
        <v>134</v>
      </c>
      <c r="I46" s="53"/>
      <c r="J46" s="53" t="s">
        <v>135</v>
      </c>
      <c r="K46" s="54"/>
      <c r="L46" s="53">
        <v>14008</v>
      </c>
      <c r="M46" s="53" t="s">
        <v>136</v>
      </c>
      <c r="N46" s="53"/>
      <c r="O46" s="55">
        <f>0+0</f>
        <v>0</v>
      </c>
      <c r="P46" s="56" t="s">
        <v>131</v>
      </c>
      <c r="Q46" s="55">
        <f>0+0</f>
        <v>0</v>
      </c>
      <c r="R46" s="55">
        <v>1533</v>
      </c>
      <c r="S46" s="55">
        <v>14008</v>
      </c>
      <c r="T46" s="56"/>
      <c r="U46" s="56"/>
      <c r="V46" s="55"/>
      <c r="W46" s="55"/>
      <c r="X46" s="56">
        <v>14008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14008</v>
      </c>
      <c r="AI46" s="55"/>
      <c r="AJ46" s="55"/>
      <c r="AK46" s="55"/>
      <c r="AL46" s="55">
        <v>1533</v>
      </c>
      <c r="AM46" s="55">
        <v>14008</v>
      </c>
      <c r="AN46" s="55">
        <v>1533</v>
      </c>
      <c r="AO46" s="58" t="s">
        <v>23</v>
      </c>
      <c r="AP46" s="58" t="s">
        <v>23</v>
      </c>
      <c r="AQ46" s="58" t="s">
        <v>23</v>
      </c>
      <c r="AR46" s="58">
        <v>9.138</v>
      </c>
      <c r="AS46" s="39"/>
    </row>
    <row r="47" spans="1:45" ht="96">
      <c r="A47" s="50">
        <v>13</v>
      </c>
      <c r="B47" s="51" t="s">
        <v>137</v>
      </c>
      <c r="C47" s="52">
        <v>4</v>
      </c>
      <c r="D47" s="53">
        <v>99.85</v>
      </c>
      <c r="E47" s="53" t="s">
        <v>138</v>
      </c>
      <c r="F47" s="53"/>
      <c r="G47" s="53">
        <v>399</v>
      </c>
      <c r="H47" s="53" t="s">
        <v>139</v>
      </c>
      <c r="I47" s="53"/>
      <c r="J47" s="53" t="s">
        <v>140</v>
      </c>
      <c r="K47" s="54"/>
      <c r="L47" s="53">
        <v>2369</v>
      </c>
      <c r="M47" s="53" t="s">
        <v>141</v>
      </c>
      <c r="N47" s="53"/>
      <c r="O47" s="55">
        <f>0+0</f>
        <v>0</v>
      </c>
      <c r="P47" s="56" t="s">
        <v>131</v>
      </c>
      <c r="Q47" s="55">
        <f>0+0</f>
        <v>0</v>
      </c>
      <c r="R47" s="55">
        <v>399</v>
      </c>
      <c r="S47" s="55">
        <v>2369</v>
      </c>
      <c r="T47" s="56"/>
      <c r="U47" s="56"/>
      <c r="V47" s="55"/>
      <c r="W47" s="55"/>
      <c r="X47" s="56">
        <v>2369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2369</v>
      </c>
      <c r="AI47" s="55"/>
      <c r="AJ47" s="55"/>
      <c r="AK47" s="55"/>
      <c r="AL47" s="55">
        <v>399</v>
      </c>
      <c r="AM47" s="55">
        <v>2369</v>
      </c>
      <c r="AN47" s="55">
        <v>399</v>
      </c>
      <c r="AO47" s="58" t="s">
        <v>23</v>
      </c>
      <c r="AP47" s="58" t="s">
        <v>23</v>
      </c>
      <c r="AQ47" s="58" t="s">
        <v>23</v>
      </c>
      <c r="AR47" s="58">
        <v>5.932</v>
      </c>
      <c r="AS47" s="39"/>
    </row>
    <row r="48" spans="1:45" ht="96">
      <c r="A48" s="50">
        <v>14</v>
      </c>
      <c r="B48" s="51" t="s">
        <v>142</v>
      </c>
      <c r="C48" s="52">
        <v>0.0855</v>
      </c>
      <c r="D48" s="53">
        <v>1630.5</v>
      </c>
      <c r="E48" s="53">
        <v>1459.2</v>
      </c>
      <c r="F48" s="53" t="s">
        <v>113</v>
      </c>
      <c r="G48" s="53">
        <v>139</v>
      </c>
      <c r="H48" s="53">
        <v>125</v>
      </c>
      <c r="I48" s="53" t="s">
        <v>143</v>
      </c>
      <c r="J48" s="53" t="s">
        <v>115</v>
      </c>
      <c r="K48" s="54" t="s">
        <v>116</v>
      </c>
      <c r="L48" s="53">
        <v>2825</v>
      </c>
      <c r="M48" s="53">
        <v>2632</v>
      </c>
      <c r="N48" s="53" t="s">
        <v>144</v>
      </c>
      <c r="O48" s="55">
        <f>125+8</f>
        <v>133</v>
      </c>
      <c r="P48" s="56" t="s">
        <v>60</v>
      </c>
      <c r="Q48" s="55">
        <f>2632+173</f>
        <v>2805</v>
      </c>
      <c r="R48" s="55">
        <v>139</v>
      </c>
      <c r="S48" s="55">
        <v>2825</v>
      </c>
      <c r="T48" s="56"/>
      <c r="U48" s="56"/>
      <c r="V48" s="55"/>
      <c r="W48" s="55"/>
      <c r="X48" s="56">
        <v>6527</v>
      </c>
      <c r="Y48" s="56"/>
      <c r="Z48" s="56"/>
      <c r="AA48" s="56"/>
      <c r="AB48" s="56"/>
      <c r="AC48" s="56"/>
      <c r="AD48" s="56"/>
      <c r="AE48" s="57">
        <v>2632</v>
      </c>
      <c r="AF48" s="57">
        <v>193</v>
      </c>
      <c r="AG48" s="57">
        <v>173</v>
      </c>
      <c r="AH48" s="57"/>
      <c r="AI48" s="55">
        <v>125</v>
      </c>
      <c r="AJ48" s="55">
        <v>14</v>
      </c>
      <c r="AK48" s="55">
        <v>8</v>
      </c>
      <c r="AL48" s="55"/>
      <c r="AM48" s="55">
        <v>2825</v>
      </c>
      <c r="AN48" s="55">
        <v>139</v>
      </c>
      <c r="AO48" s="58">
        <v>21.09</v>
      </c>
      <c r="AP48" s="58">
        <v>13.208</v>
      </c>
      <c r="AQ48" s="58">
        <v>21.085</v>
      </c>
      <c r="AR48" s="58">
        <v>5.48</v>
      </c>
      <c r="AS48" s="39"/>
    </row>
    <row r="49" spans="1:45" ht="12.75">
      <c r="A49" s="59" t="s">
        <v>23</v>
      </c>
      <c r="B49" s="60" t="s">
        <v>61</v>
      </c>
      <c r="C49" s="61" t="s">
        <v>23</v>
      </c>
      <c r="D49" s="62"/>
      <c r="E49" s="62"/>
      <c r="F49" s="62"/>
      <c r="G49" s="62">
        <v>350</v>
      </c>
      <c r="H49" s="62"/>
      <c r="I49" s="62"/>
      <c r="J49" s="62"/>
      <c r="K49" s="63"/>
      <c r="L49" s="62">
        <v>6527</v>
      </c>
      <c r="M49" s="62"/>
      <c r="N49" s="62"/>
      <c r="O49" s="64"/>
      <c r="P49" s="65"/>
      <c r="Q49" s="64"/>
      <c r="R49" s="64"/>
      <c r="S49" s="64"/>
      <c r="T49" s="65" t="s">
        <v>61</v>
      </c>
      <c r="U49" s="65"/>
      <c r="V49" s="64">
        <v>6527</v>
      </c>
      <c r="W49" s="64"/>
      <c r="X49" s="65"/>
      <c r="Y49" s="65">
        <v>350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180">
      <c r="A50" s="50">
        <v>15</v>
      </c>
      <c r="B50" s="51" t="s">
        <v>145</v>
      </c>
      <c r="C50" s="52">
        <v>0.0855</v>
      </c>
      <c r="D50" s="53">
        <v>184233.18</v>
      </c>
      <c r="E50" s="53" t="s">
        <v>146</v>
      </c>
      <c r="F50" s="53" t="s">
        <v>147</v>
      </c>
      <c r="G50" s="53">
        <v>15752</v>
      </c>
      <c r="H50" s="53" t="s">
        <v>148</v>
      </c>
      <c r="I50" s="53" t="s">
        <v>149</v>
      </c>
      <c r="J50" s="53" t="s">
        <v>150</v>
      </c>
      <c r="K50" s="54" t="s">
        <v>151</v>
      </c>
      <c r="L50" s="53">
        <v>31825</v>
      </c>
      <c r="M50" s="53" t="s">
        <v>152</v>
      </c>
      <c r="N50" s="53" t="s">
        <v>153</v>
      </c>
      <c r="O50" s="55">
        <f>123+1</f>
        <v>124</v>
      </c>
      <c r="P50" s="56" t="s">
        <v>60</v>
      </c>
      <c r="Q50" s="55">
        <f>2586+18</f>
        <v>2604</v>
      </c>
      <c r="R50" s="55">
        <v>15752</v>
      </c>
      <c r="S50" s="55">
        <v>31825</v>
      </c>
      <c r="T50" s="56"/>
      <c r="U50" s="56"/>
      <c r="V50" s="55"/>
      <c r="W50" s="55"/>
      <c r="X50" s="56">
        <v>35289</v>
      </c>
      <c r="Y50" s="56"/>
      <c r="Z50" s="56"/>
      <c r="AA50" s="56"/>
      <c r="AB50" s="56"/>
      <c r="AC50" s="56"/>
      <c r="AD50" s="56"/>
      <c r="AE50" s="57">
        <v>2586</v>
      </c>
      <c r="AF50" s="57">
        <v>390</v>
      </c>
      <c r="AG50" s="57">
        <v>18</v>
      </c>
      <c r="AH50" s="57">
        <v>28849</v>
      </c>
      <c r="AI50" s="55">
        <v>123</v>
      </c>
      <c r="AJ50" s="55">
        <v>44</v>
      </c>
      <c r="AK50" s="55">
        <v>1</v>
      </c>
      <c r="AL50" s="55">
        <v>15585</v>
      </c>
      <c r="AM50" s="55">
        <v>31825</v>
      </c>
      <c r="AN50" s="55">
        <v>15752</v>
      </c>
      <c r="AO50" s="58">
        <v>21.09</v>
      </c>
      <c r="AP50" s="58">
        <v>8.906</v>
      </c>
      <c r="AQ50" s="58">
        <v>21.072</v>
      </c>
      <c r="AR50" s="58">
        <v>1.851</v>
      </c>
      <c r="AS50" s="39"/>
    </row>
    <row r="51" spans="1:45" ht="12.75">
      <c r="A51" s="59" t="s">
        <v>23</v>
      </c>
      <c r="B51" s="60" t="s">
        <v>61</v>
      </c>
      <c r="C51" s="61" t="s">
        <v>23</v>
      </c>
      <c r="D51" s="62"/>
      <c r="E51" s="62"/>
      <c r="F51" s="62"/>
      <c r="G51" s="62">
        <v>15950</v>
      </c>
      <c r="H51" s="62"/>
      <c r="I51" s="62"/>
      <c r="J51" s="62"/>
      <c r="K51" s="63"/>
      <c r="L51" s="62">
        <v>35289</v>
      </c>
      <c r="M51" s="62"/>
      <c r="N51" s="62"/>
      <c r="O51" s="64"/>
      <c r="P51" s="65"/>
      <c r="Q51" s="64"/>
      <c r="R51" s="64"/>
      <c r="S51" s="64"/>
      <c r="T51" s="65" t="s">
        <v>61</v>
      </c>
      <c r="U51" s="65"/>
      <c r="V51" s="64">
        <v>35289</v>
      </c>
      <c r="W51" s="64"/>
      <c r="X51" s="65"/>
      <c r="Y51" s="65">
        <v>15950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108">
      <c r="A52" s="50">
        <v>16</v>
      </c>
      <c r="B52" s="51" t="s">
        <v>154</v>
      </c>
      <c r="C52" s="52">
        <v>-8.55</v>
      </c>
      <c r="D52" s="53">
        <v>1727.73</v>
      </c>
      <c r="E52" s="53" t="s">
        <v>155</v>
      </c>
      <c r="F52" s="53"/>
      <c r="G52" s="53">
        <v>-14772</v>
      </c>
      <c r="H52" s="53" t="s">
        <v>156</v>
      </c>
      <c r="I52" s="53"/>
      <c r="J52" s="53" t="s">
        <v>157</v>
      </c>
      <c r="K52" s="54"/>
      <c r="L52" s="53">
        <v>-25600</v>
      </c>
      <c r="M52" s="53" t="s">
        <v>158</v>
      </c>
      <c r="N52" s="53"/>
      <c r="O52" s="55">
        <f>0+0</f>
        <v>0</v>
      </c>
      <c r="P52" s="56" t="s">
        <v>131</v>
      </c>
      <c r="Q52" s="55">
        <f>0+0</f>
        <v>0</v>
      </c>
      <c r="R52" s="55">
        <v>-14772</v>
      </c>
      <c r="S52" s="55">
        <v>-25600</v>
      </c>
      <c r="T52" s="56"/>
      <c r="U52" s="56"/>
      <c r="V52" s="55"/>
      <c r="W52" s="55"/>
      <c r="X52" s="56">
        <v>-25600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-25600</v>
      </c>
      <c r="AI52" s="55"/>
      <c r="AJ52" s="55"/>
      <c r="AK52" s="55"/>
      <c r="AL52" s="55">
        <v>-14772</v>
      </c>
      <c r="AM52" s="55">
        <v>-25600</v>
      </c>
      <c r="AN52" s="55">
        <v>-14772</v>
      </c>
      <c r="AO52" s="58" t="s">
        <v>23</v>
      </c>
      <c r="AP52" s="58" t="s">
        <v>23</v>
      </c>
      <c r="AQ52" s="58" t="s">
        <v>23</v>
      </c>
      <c r="AR52" s="58">
        <v>1.733</v>
      </c>
      <c r="AS52" s="39"/>
    </row>
    <row r="53" spans="1:45" ht="108">
      <c r="A53" s="50">
        <v>17</v>
      </c>
      <c r="B53" s="51" t="s">
        <v>159</v>
      </c>
      <c r="C53" s="52">
        <v>8.55</v>
      </c>
      <c r="D53" s="53">
        <v>2234.42</v>
      </c>
      <c r="E53" s="53" t="s">
        <v>160</v>
      </c>
      <c r="F53" s="53"/>
      <c r="G53" s="53">
        <v>19104</v>
      </c>
      <c r="H53" s="53" t="s">
        <v>161</v>
      </c>
      <c r="I53" s="53"/>
      <c r="J53" s="53" t="s">
        <v>162</v>
      </c>
      <c r="K53" s="54"/>
      <c r="L53" s="53">
        <v>33031</v>
      </c>
      <c r="M53" s="53" t="s">
        <v>163</v>
      </c>
      <c r="N53" s="53"/>
      <c r="O53" s="55">
        <f>0+0</f>
        <v>0</v>
      </c>
      <c r="P53" s="56" t="s">
        <v>131</v>
      </c>
      <c r="Q53" s="55">
        <f>0+0</f>
        <v>0</v>
      </c>
      <c r="R53" s="55">
        <v>19104</v>
      </c>
      <c r="S53" s="55">
        <v>33031</v>
      </c>
      <c r="T53" s="56"/>
      <c r="U53" s="56"/>
      <c r="V53" s="55"/>
      <c r="W53" s="55"/>
      <c r="X53" s="56">
        <v>33031</v>
      </c>
      <c r="Y53" s="56"/>
      <c r="Z53" s="56"/>
      <c r="AA53" s="56"/>
      <c r="AB53" s="56"/>
      <c r="AC53" s="56"/>
      <c r="AD53" s="56"/>
      <c r="AE53" s="57"/>
      <c r="AF53" s="57"/>
      <c r="AG53" s="57"/>
      <c r="AH53" s="57">
        <v>33031</v>
      </c>
      <c r="AI53" s="55"/>
      <c r="AJ53" s="55"/>
      <c r="AK53" s="55"/>
      <c r="AL53" s="55">
        <v>19104</v>
      </c>
      <c r="AM53" s="55">
        <v>33031</v>
      </c>
      <c r="AN53" s="55">
        <v>19104</v>
      </c>
      <c r="AO53" s="58" t="s">
        <v>23</v>
      </c>
      <c r="AP53" s="58" t="s">
        <v>23</v>
      </c>
      <c r="AQ53" s="58" t="s">
        <v>23</v>
      </c>
      <c r="AR53" s="58">
        <v>1.729</v>
      </c>
      <c r="AS53" s="39"/>
    </row>
    <row r="54" spans="1:45" ht="144">
      <c r="A54" s="50">
        <v>18</v>
      </c>
      <c r="B54" s="51" t="s">
        <v>164</v>
      </c>
      <c r="C54" s="52">
        <v>0.045</v>
      </c>
      <c r="D54" s="53">
        <v>3327.5</v>
      </c>
      <c r="E54" s="53" t="s">
        <v>165</v>
      </c>
      <c r="F54" s="53" t="s">
        <v>166</v>
      </c>
      <c r="G54" s="53">
        <v>150</v>
      </c>
      <c r="H54" s="53" t="s">
        <v>167</v>
      </c>
      <c r="I54" s="53">
        <v>1</v>
      </c>
      <c r="J54" s="53" t="s">
        <v>168</v>
      </c>
      <c r="K54" s="54" t="s">
        <v>169</v>
      </c>
      <c r="L54" s="53">
        <v>647</v>
      </c>
      <c r="M54" s="53" t="s">
        <v>170</v>
      </c>
      <c r="N54" s="53" t="s">
        <v>171</v>
      </c>
      <c r="O54" s="55">
        <f>9+0</f>
        <v>9</v>
      </c>
      <c r="P54" s="56" t="s">
        <v>60</v>
      </c>
      <c r="Q54" s="55">
        <f>189+1</f>
        <v>190</v>
      </c>
      <c r="R54" s="55">
        <v>150</v>
      </c>
      <c r="S54" s="55">
        <v>647</v>
      </c>
      <c r="T54" s="56"/>
      <c r="U54" s="56"/>
      <c r="V54" s="55"/>
      <c r="W54" s="55"/>
      <c r="X54" s="56">
        <v>900</v>
      </c>
      <c r="Y54" s="56"/>
      <c r="Z54" s="56"/>
      <c r="AA54" s="56"/>
      <c r="AB54" s="56"/>
      <c r="AC54" s="56"/>
      <c r="AD54" s="56"/>
      <c r="AE54" s="57">
        <v>189</v>
      </c>
      <c r="AF54" s="57">
        <v>10</v>
      </c>
      <c r="AG54" s="57">
        <v>1</v>
      </c>
      <c r="AH54" s="57">
        <v>448</v>
      </c>
      <c r="AI54" s="55">
        <v>9</v>
      </c>
      <c r="AJ54" s="55">
        <v>1</v>
      </c>
      <c r="AK54" s="55"/>
      <c r="AL54" s="55">
        <v>140</v>
      </c>
      <c r="AM54" s="55">
        <v>647</v>
      </c>
      <c r="AN54" s="55">
        <v>150</v>
      </c>
      <c r="AO54" s="58">
        <v>21.09</v>
      </c>
      <c r="AP54" s="58">
        <v>10.374</v>
      </c>
      <c r="AQ54" s="58">
        <v>20.982</v>
      </c>
      <c r="AR54" s="58">
        <v>3.2</v>
      </c>
      <c r="AS54" s="39"/>
    </row>
    <row r="55" spans="1:45" ht="12.75">
      <c r="A55" s="59" t="s">
        <v>23</v>
      </c>
      <c r="B55" s="60" t="s">
        <v>61</v>
      </c>
      <c r="C55" s="61" t="s">
        <v>23</v>
      </c>
      <c r="D55" s="62"/>
      <c r="E55" s="62"/>
      <c r="F55" s="62"/>
      <c r="G55" s="62">
        <v>165</v>
      </c>
      <c r="H55" s="62"/>
      <c r="I55" s="62"/>
      <c r="J55" s="62"/>
      <c r="K55" s="63"/>
      <c r="L55" s="62">
        <v>900</v>
      </c>
      <c r="M55" s="62"/>
      <c r="N55" s="62"/>
      <c r="O55" s="64"/>
      <c r="P55" s="65"/>
      <c r="Q55" s="64"/>
      <c r="R55" s="64"/>
      <c r="S55" s="64"/>
      <c r="T55" s="65" t="s">
        <v>61</v>
      </c>
      <c r="U55" s="65"/>
      <c r="V55" s="64">
        <v>900</v>
      </c>
      <c r="W55" s="64"/>
      <c r="X55" s="65"/>
      <c r="Y55" s="65">
        <v>165</v>
      </c>
      <c r="Z55" s="65"/>
      <c r="AA55" s="65"/>
      <c r="AB55" s="65"/>
      <c r="AC55" s="65"/>
      <c r="AD55" s="65"/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23</v>
      </c>
      <c r="AP55" s="67" t="s">
        <v>23</v>
      </c>
      <c r="AQ55" s="67" t="s">
        <v>23</v>
      </c>
      <c r="AR55" s="67" t="s">
        <v>23</v>
      </c>
      <c r="AS55" s="39"/>
    </row>
    <row r="56" spans="1:45" ht="84">
      <c r="A56" s="50">
        <v>19</v>
      </c>
      <c r="B56" s="51" t="s">
        <v>172</v>
      </c>
      <c r="C56" s="52">
        <v>4.5</v>
      </c>
      <c r="D56" s="53">
        <v>111.83</v>
      </c>
      <c r="E56" s="53" t="s">
        <v>173</v>
      </c>
      <c r="F56" s="53"/>
      <c r="G56" s="53">
        <v>503</v>
      </c>
      <c r="H56" s="53" t="s">
        <v>174</v>
      </c>
      <c r="I56" s="53"/>
      <c r="J56" s="53" t="s">
        <v>175</v>
      </c>
      <c r="K56" s="54"/>
      <c r="L56" s="53">
        <v>964</v>
      </c>
      <c r="M56" s="53" t="s">
        <v>176</v>
      </c>
      <c r="N56" s="53"/>
      <c r="O56" s="55">
        <f>0+0</f>
        <v>0</v>
      </c>
      <c r="P56" s="56" t="s">
        <v>131</v>
      </c>
      <c r="Q56" s="55">
        <f>0+0</f>
        <v>0</v>
      </c>
      <c r="R56" s="55">
        <v>503</v>
      </c>
      <c r="S56" s="55">
        <v>964</v>
      </c>
      <c r="T56" s="56"/>
      <c r="U56" s="56"/>
      <c r="V56" s="55"/>
      <c r="W56" s="55"/>
      <c r="X56" s="56">
        <v>964</v>
      </c>
      <c r="Y56" s="56"/>
      <c r="Z56" s="56"/>
      <c r="AA56" s="56"/>
      <c r="AB56" s="56"/>
      <c r="AC56" s="56"/>
      <c r="AD56" s="56"/>
      <c r="AE56" s="57"/>
      <c r="AF56" s="57"/>
      <c r="AG56" s="57"/>
      <c r="AH56" s="57">
        <v>964</v>
      </c>
      <c r="AI56" s="55"/>
      <c r="AJ56" s="55"/>
      <c r="AK56" s="55"/>
      <c r="AL56" s="55">
        <v>503</v>
      </c>
      <c r="AM56" s="55">
        <v>964</v>
      </c>
      <c r="AN56" s="55">
        <v>503</v>
      </c>
      <c r="AO56" s="58" t="s">
        <v>23</v>
      </c>
      <c r="AP56" s="58" t="s">
        <v>23</v>
      </c>
      <c r="AQ56" s="58" t="s">
        <v>23</v>
      </c>
      <c r="AR56" s="58">
        <v>1.915</v>
      </c>
      <c r="AS56" s="39"/>
    </row>
    <row r="57" spans="1:45" ht="132">
      <c r="A57" s="50">
        <v>20</v>
      </c>
      <c r="B57" s="51" t="s">
        <v>177</v>
      </c>
      <c r="C57" s="52">
        <v>0.147</v>
      </c>
      <c r="D57" s="53">
        <v>454.02</v>
      </c>
      <c r="E57" s="53" t="s">
        <v>178</v>
      </c>
      <c r="F57" s="53"/>
      <c r="G57" s="53">
        <v>67</v>
      </c>
      <c r="H57" s="53" t="s">
        <v>179</v>
      </c>
      <c r="I57" s="53"/>
      <c r="J57" s="53" t="s">
        <v>180</v>
      </c>
      <c r="K57" s="54" t="s">
        <v>181</v>
      </c>
      <c r="L57" s="53">
        <v>393</v>
      </c>
      <c r="M57" s="53" t="s">
        <v>182</v>
      </c>
      <c r="N57" s="53"/>
      <c r="O57" s="55">
        <f>9+0</f>
        <v>9</v>
      </c>
      <c r="P57" s="56" t="s">
        <v>60</v>
      </c>
      <c r="Q57" s="55">
        <f>195+0</f>
        <v>195</v>
      </c>
      <c r="R57" s="55">
        <v>67</v>
      </c>
      <c r="S57" s="55">
        <v>393</v>
      </c>
      <c r="T57" s="56"/>
      <c r="U57" s="56"/>
      <c r="V57" s="55"/>
      <c r="W57" s="55"/>
      <c r="X57" s="56">
        <v>653</v>
      </c>
      <c r="Y57" s="56"/>
      <c r="Z57" s="56"/>
      <c r="AA57" s="56"/>
      <c r="AB57" s="56"/>
      <c r="AC57" s="56"/>
      <c r="AD57" s="56"/>
      <c r="AE57" s="57">
        <v>195</v>
      </c>
      <c r="AF57" s="57"/>
      <c r="AG57" s="57"/>
      <c r="AH57" s="57">
        <v>198</v>
      </c>
      <c r="AI57" s="55">
        <v>9</v>
      </c>
      <c r="AJ57" s="55"/>
      <c r="AK57" s="55"/>
      <c r="AL57" s="55">
        <v>58</v>
      </c>
      <c r="AM57" s="55">
        <v>393</v>
      </c>
      <c r="AN57" s="55">
        <v>67</v>
      </c>
      <c r="AO57" s="58">
        <v>21.09</v>
      </c>
      <c r="AP57" s="58">
        <v>7.18</v>
      </c>
      <c r="AQ57" s="58">
        <v>21.09</v>
      </c>
      <c r="AR57" s="58">
        <v>3.442</v>
      </c>
      <c r="AS57" s="39"/>
    </row>
    <row r="58" spans="1:45" ht="12.75">
      <c r="A58" s="59" t="s">
        <v>23</v>
      </c>
      <c r="B58" s="60" t="s">
        <v>61</v>
      </c>
      <c r="C58" s="61" t="s">
        <v>23</v>
      </c>
      <c r="D58" s="62"/>
      <c r="E58" s="62"/>
      <c r="F58" s="62"/>
      <c r="G58" s="62">
        <v>82</v>
      </c>
      <c r="H58" s="62"/>
      <c r="I58" s="62"/>
      <c r="J58" s="62"/>
      <c r="K58" s="63"/>
      <c r="L58" s="62">
        <v>653</v>
      </c>
      <c r="M58" s="62"/>
      <c r="N58" s="62"/>
      <c r="O58" s="64"/>
      <c r="P58" s="65"/>
      <c r="Q58" s="64"/>
      <c r="R58" s="64"/>
      <c r="S58" s="64"/>
      <c r="T58" s="65" t="s">
        <v>61</v>
      </c>
      <c r="U58" s="65"/>
      <c r="V58" s="64">
        <v>653</v>
      </c>
      <c r="W58" s="64"/>
      <c r="X58" s="65"/>
      <c r="Y58" s="65">
        <v>82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84">
      <c r="A59" s="50">
        <v>21</v>
      </c>
      <c r="B59" s="51" t="s">
        <v>183</v>
      </c>
      <c r="C59" s="52">
        <v>-14.7</v>
      </c>
      <c r="D59" s="53">
        <v>3.56</v>
      </c>
      <c r="E59" s="53" t="s">
        <v>184</v>
      </c>
      <c r="F59" s="53"/>
      <c r="G59" s="53">
        <v>-52</v>
      </c>
      <c r="H59" s="53" t="s">
        <v>185</v>
      </c>
      <c r="I59" s="53"/>
      <c r="J59" s="53" t="s">
        <v>186</v>
      </c>
      <c r="K59" s="54"/>
      <c r="L59" s="53">
        <v>-171</v>
      </c>
      <c r="M59" s="53" t="s">
        <v>187</v>
      </c>
      <c r="N59" s="53"/>
      <c r="O59" s="55">
        <f>0+0</f>
        <v>0</v>
      </c>
      <c r="P59" s="56" t="s">
        <v>131</v>
      </c>
      <c r="Q59" s="55">
        <f>0+0</f>
        <v>0</v>
      </c>
      <c r="R59" s="55">
        <v>-52</v>
      </c>
      <c r="S59" s="55">
        <v>-171</v>
      </c>
      <c r="T59" s="56"/>
      <c r="U59" s="56"/>
      <c r="V59" s="55"/>
      <c r="W59" s="55"/>
      <c r="X59" s="56">
        <v>-171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-171</v>
      </c>
      <c r="AI59" s="55"/>
      <c r="AJ59" s="55"/>
      <c r="AK59" s="55"/>
      <c r="AL59" s="55">
        <v>-52</v>
      </c>
      <c r="AM59" s="55">
        <v>-171</v>
      </c>
      <c r="AN59" s="55">
        <v>-52</v>
      </c>
      <c r="AO59" s="58" t="s">
        <v>23</v>
      </c>
      <c r="AP59" s="58" t="s">
        <v>23</v>
      </c>
      <c r="AQ59" s="58" t="s">
        <v>23</v>
      </c>
      <c r="AR59" s="58">
        <v>3.265</v>
      </c>
      <c r="AS59" s="39"/>
    </row>
    <row r="60" spans="1:45" ht="84">
      <c r="A60" s="50">
        <v>22</v>
      </c>
      <c r="B60" s="51" t="s">
        <v>188</v>
      </c>
      <c r="C60" s="52">
        <v>14.7</v>
      </c>
      <c r="D60" s="53">
        <v>3.55</v>
      </c>
      <c r="E60" s="53" t="s">
        <v>189</v>
      </c>
      <c r="F60" s="53"/>
      <c r="G60" s="53">
        <v>52</v>
      </c>
      <c r="H60" s="53" t="s">
        <v>190</v>
      </c>
      <c r="I60" s="53"/>
      <c r="J60" s="53" t="s">
        <v>191</v>
      </c>
      <c r="K60" s="54"/>
      <c r="L60" s="53">
        <v>197</v>
      </c>
      <c r="M60" s="53" t="s">
        <v>192</v>
      </c>
      <c r="N60" s="53"/>
      <c r="O60" s="55">
        <f>0+0</f>
        <v>0</v>
      </c>
      <c r="P60" s="56" t="s">
        <v>131</v>
      </c>
      <c r="Q60" s="55">
        <f>0+0</f>
        <v>0</v>
      </c>
      <c r="R60" s="55">
        <v>52</v>
      </c>
      <c r="S60" s="55">
        <v>197</v>
      </c>
      <c r="T60" s="56"/>
      <c r="U60" s="56"/>
      <c r="V60" s="55"/>
      <c r="W60" s="55"/>
      <c r="X60" s="56">
        <v>197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197</v>
      </c>
      <c r="AI60" s="55"/>
      <c r="AJ60" s="55"/>
      <c r="AK60" s="55"/>
      <c r="AL60" s="55">
        <v>52</v>
      </c>
      <c r="AM60" s="55">
        <v>197</v>
      </c>
      <c r="AN60" s="55">
        <v>52</v>
      </c>
      <c r="AO60" s="58" t="s">
        <v>23</v>
      </c>
      <c r="AP60" s="58" t="s">
        <v>23</v>
      </c>
      <c r="AQ60" s="58" t="s">
        <v>23</v>
      </c>
      <c r="AR60" s="58">
        <v>3.768</v>
      </c>
      <c r="AS60" s="39"/>
    </row>
    <row r="61" spans="1:45" ht="132">
      <c r="A61" s="50">
        <v>23</v>
      </c>
      <c r="B61" s="51" t="s">
        <v>193</v>
      </c>
      <c r="C61" s="52">
        <v>0.0398</v>
      </c>
      <c r="D61" s="53">
        <v>14774.12</v>
      </c>
      <c r="E61" s="53" t="s">
        <v>194</v>
      </c>
      <c r="F61" s="53" t="s">
        <v>195</v>
      </c>
      <c r="G61" s="53">
        <v>588</v>
      </c>
      <c r="H61" s="53" t="s">
        <v>196</v>
      </c>
      <c r="I61" s="53">
        <v>5</v>
      </c>
      <c r="J61" s="53" t="s">
        <v>115</v>
      </c>
      <c r="K61" s="54" t="s">
        <v>181</v>
      </c>
      <c r="L61" s="53">
        <v>3545</v>
      </c>
      <c r="M61" s="53" t="s">
        <v>197</v>
      </c>
      <c r="N61" s="53" t="s">
        <v>198</v>
      </c>
      <c r="O61" s="55">
        <f>20+0</f>
        <v>20</v>
      </c>
      <c r="P61" s="56" t="s">
        <v>60</v>
      </c>
      <c r="Q61" s="55">
        <f>425+2</f>
        <v>427</v>
      </c>
      <c r="R61" s="55">
        <v>588</v>
      </c>
      <c r="S61" s="55">
        <v>3545</v>
      </c>
      <c r="T61" s="56"/>
      <c r="U61" s="56"/>
      <c r="V61" s="55"/>
      <c r="W61" s="55"/>
      <c r="X61" s="56">
        <v>4045</v>
      </c>
      <c r="Y61" s="56"/>
      <c r="Z61" s="56"/>
      <c r="AA61" s="56"/>
      <c r="AB61" s="56"/>
      <c r="AC61" s="56"/>
      <c r="AD61" s="56"/>
      <c r="AE61" s="57">
        <v>425</v>
      </c>
      <c r="AF61" s="57">
        <v>35</v>
      </c>
      <c r="AG61" s="57">
        <v>2</v>
      </c>
      <c r="AH61" s="57">
        <v>3085</v>
      </c>
      <c r="AI61" s="55">
        <v>20</v>
      </c>
      <c r="AJ61" s="55">
        <v>5</v>
      </c>
      <c r="AK61" s="55"/>
      <c r="AL61" s="55">
        <v>563</v>
      </c>
      <c r="AM61" s="55">
        <v>3545</v>
      </c>
      <c r="AN61" s="55">
        <v>588</v>
      </c>
      <c r="AO61" s="58">
        <v>21.09</v>
      </c>
      <c r="AP61" s="58">
        <v>7.18</v>
      </c>
      <c r="AQ61" s="58">
        <v>21.09</v>
      </c>
      <c r="AR61" s="58">
        <v>5.48</v>
      </c>
      <c r="AS61" s="39"/>
    </row>
    <row r="62" spans="1:45" ht="12.75">
      <c r="A62" s="59" t="s">
        <v>23</v>
      </c>
      <c r="B62" s="60" t="s">
        <v>61</v>
      </c>
      <c r="C62" s="61" t="s">
        <v>23</v>
      </c>
      <c r="D62" s="62"/>
      <c r="E62" s="62"/>
      <c r="F62" s="62"/>
      <c r="G62" s="62">
        <v>616</v>
      </c>
      <c r="H62" s="62"/>
      <c r="I62" s="62"/>
      <c r="J62" s="62"/>
      <c r="K62" s="63"/>
      <c r="L62" s="62">
        <v>4045</v>
      </c>
      <c r="M62" s="62"/>
      <c r="N62" s="62"/>
      <c r="O62" s="64"/>
      <c r="P62" s="65"/>
      <c r="Q62" s="64"/>
      <c r="R62" s="64"/>
      <c r="S62" s="64"/>
      <c r="T62" s="65" t="s">
        <v>61</v>
      </c>
      <c r="U62" s="65"/>
      <c r="V62" s="64">
        <v>4045</v>
      </c>
      <c r="W62" s="64"/>
      <c r="X62" s="65"/>
      <c r="Y62" s="65">
        <v>616</v>
      </c>
      <c r="Z62" s="65"/>
      <c r="AA62" s="65"/>
      <c r="AB62" s="65"/>
      <c r="AC62" s="65"/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17.25" customHeight="1">
      <c r="A63" s="84" t="s">
        <v>199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39"/>
    </row>
    <row r="64" spans="1:45" ht="84">
      <c r="A64" s="50" t="s">
        <v>405</v>
      </c>
      <c r="B64" s="51" t="s">
        <v>200</v>
      </c>
      <c r="C64" s="52">
        <v>0.01</v>
      </c>
      <c r="D64" s="53">
        <v>5885.67</v>
      </c>
      <c r="E64" s="53" t="s">
        <v>201</v>
      </c>
      <c r="F64" s="53" t="s">
        <v>202</v>
      </c>
      <c r="G64" s="53">
        <v>59</v>
      </c>
      <c r="H64" s="53" t="s">
        <v>203</v>
      </c>
      <c r="I64" s="53"/>
      <c r="J64" s="53" t="s">
        <v>204</v>
      </c>
      <c r="K64" s="54" t="s">
        <v>205</v>
      </c>
      <c r="L64" s="53">
        <v>184</v>
      </c>
      <c r="M64" s="53" t="s">
        <v>206</v>
      </c>
      <c r="N64" s="53">
        <v>1</v>
      </c>
      <c r="O64" s="55">
        <f>5+0</f>
        <v>5</v>
      </c>
      <c r="P64" s="56" t="s">
        <v>60</v>
      </c>
      <c r="Q64" s="55">
        <f>96+0</f>
        <v>96</v>
      </c>
      <c r="R64" s="55">
        <v>59</v>
      </c>
      <c r="S64" s="55">
        <v>184</v>
      </c>
      <c r="T64" s="56"/>
      <c r="U64" s="56"/>
      <c r="V64" s="55"/>
      <c r="W64" s="55"/>
      <c r="X64" s="56">
        <v>314</v>
      </c>
      <c r="Y64" s="56"/>
      <c r="Z64" s="56"/>
      <c r="AA64" s="56"/>
      <c r="AB64" s="56"/>
      <c r="AC64" s="56"/>
      <c r="AD64" s="56"/>
      <c r="AE64" s="57">
        <v>96</v>
      </c>
      <c r="AF64" s="57">
        <v>1</v>
      </c>
      <c r="AG64" s="57"/>
      <c r="AH64" s="57">
        <v>87</v>
      </c>
      <c r="AI64" s="55">
        <v>5</v>
      </c>
      <c r="AJ64" s="55"/>
      <c r="AK64" s="55"/>
      <c r="AL64" s="55">
        <v>54</v>
      </c>
      <c r="AM64" s="55">
        <v>184</v>
      </c>
      <c r="AN64" s="55">
        <v>59</v>
      </c>
      <c r="AO64" s="58">
        <v>21.09</v>
      </c>
      <c r="AP64" s="58">
        <v>10.797</v>
      </c>
      <c r="AQ64" s="58">
        <v>20.982</v>
      </c>
      <c r="AR64" s="58">
        <v>1.619</v>
      </c>
      <c r="AS64" s="39"/>
    </row>
    <row r="65" spans="1:45" ht="12.75">
      <c r="A65" s="59" t="s">
        <v>23</v>
      </c>
      <c r="B65" s="60" t="s">
        <v>61</v>
      </c>
      <c r="C65" s="61" t="s">
        <v>23</v>
      </c>
      <c r="D65" s="62"/>
      <c r="E65" s="62"/>
      <c r="F65" s="62"/>
      <c r="G65" s="62">
        <v>67</v>
      </c>
      <c r="H65" s="62"/>
      <c r="I65" s="62"/>
      <c r="J65" s="62"/>
      <c r="K65" s="63"/>
      <c r="L65" s="62">
        <v>314</v>
      </c>
      <c r="M65" s="62"/>
      <c r="N65" s="62"/>
      <c r="O65" s="64"/>
      <c r="P65" s="65"/>
      <c r="Q65" s="64"/>
      <c r="R65" s="64"/>
      <c r="S65" s="64"/>
      <c r="T65" s="65" t="s">
        <v>61</v>
      </c>
      <c r="U65" s="65"/>
      <c r="V65" s="64">
        <v>314</v>
      </c>
      <c r="W65" s="64"/>
      <c r="X65" s="65"/>
      <c r="Y65" s="65">
        <v>67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84">
      <c r="A66" s="50" t="s">
        <v>406</v>
      </c>
      <c r="B66" s="51" t="s">
        <v>207</v>
      </c>
      <c r="C66" s="52">
        <v>0.01</v>
      </c>
      <c r="D66" s="53">
        <v>36221.68</v>
      </c>
      <c r="E66" s="53" t="s">
        <v>208</v>
      </c>
      <c r="F66" s="53" t="s">
        <v>209</v>
      </c>
      <c r="G66" s="53">
        <v>362</v>
      </c>
      <c r="H66" s="53" t="s">
        <v>210</v>
      </c>
      <c r="I66" s="53">
        <v>1</v>
      </c>
      <c r="J66" s="53" t="s">
        <v>211</v>
      </c>
      <c r="K66" s="54" t="s">
        <v>212</v>
      </c>
      <c r="L66" s="53">
        <v>1588</v>
      </c>
      <c r="M66" s="53" t="s">
        <v>213</v>
      </c>
      <c r="N66" s="53" t="s">
        <v>214</v>
      </c>
      <c r="O66" s="55">
        <f>28+0</f>
        <v>28</v>
      </c>
      <c r="P66" s="56" t="s">
        <v>60</v>
      </c>
      <c r="Q66" s="55">
        <f>600+2</f>
        <v>602</v>
      </c>
      <c r="R66" s="55">
        <v>362</v>
      </c>
      <c r="S66" s="55">
        <v>1588</v>
      </c>
      <c r="T66" s="56"/>
      <c r="U66" s="56"/>
      <c r="V66" s="55"/>
      <c r="W66" s="55"/>
      <c r="X66" s="56">
        <v>2407</v>
      </c>
      <c r="Y66" s="56"/>
      <c r="Z66" s="56"/>
      <c r="AA66" s="56"/>
      <c r="AB66" s="56"/>
      <c r="AC66" s="56"/>
      <c r="AD66" s="56"/>
      <c r="AE66" s="57">
        <v>600</v>
      </c>
      <c r="AF66" s="57">
        <v>8</v>
      </c>
      <c r="AG66" s="57">
        <v>2</v>
      </c>
      <c r="AH66" s="57">
        <v>980</v>
      </c>
      <c r="AI66" s="55">
        <v>28</v>
      </c>
      <c r="AJ66" s="55">
        <v>1</v>
      </c>
      <c r="AK66" s="55"/>
      <c r="AL66" s="55">
        <v>333</v>
      </c>
      <c r="AM66" s="55">
        <v>1588</v>
      </c>
      <c r="AN66" s="55">
        <v>362</v>
      </c>
      <c r="AO66" s="58">
        <v>21.09</v>
      </c>
      <c r="AP66" s="58">
        <v>10.793</v>
      </c>
      <c r="AQ66" s="58">
        <v>21.073</v>
      </c>
      <c r="AR66" s="58">
        <v>2.943</v>
      </c>
      <c r="AS66" s="39"/>
    </row>
    <row r="67" spans="1:45" ht="12.75">
      <c r="A67" s="59" t="s">
        <v>23</v>
      </c>
      <c r="B67" s="60" t="s">
        <v>61</v>
      </c>
      <c r="C67" s="61" t="s">
        <v>23</v>
      </c>
      <c r="D67" s="62"/>
      <c r="E67" s="62"/>
      <c r="F67" s="62"/>
      <c r="G67" s="62">
        <v>408</v>
      </c>
      <c r="H67" s="62"/>
      <c r="I67" s="62"/>
      <c r="J67" s="62"/>
      <c r="K67" s="63"/>
      <c r="L67" s="62">
        <v>2407</v>
      </c>
      <c r="M67" s="62"/>
      <c r="N67" s="62"/>
      <c r="O67" s="64"/>
      <c r="P67" s="65"/>
      <c r="Q67" s="64"/>
      <c r="R67" s="64"/>
      <c r="S67" s="64"/>
      <c r="T67" s="65" t="s">
        <v>61</v>
      </c>
      <c r="U67" s="65"/>
      <c r="V67" s="64">
        <v>2407</v>
      </c>
      <c r="W67" s="64"/>
      <c r="X67" s="65"/>
      <c r="Y67" s="65">
        <v>408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84">
      <c r="A68" s="50" t="s">
        <v>407</v>
      </c>
      <c r="B68" s="51" t="s">
        <v>215</v>
      </c>
      <c r="C68" s="52">
        <v>0.2</v>
      </c>
      <c r="D68" s="53">
        <v>1507.1</v>
      </c>
      <c r="E68" s="53" t="s">
        <v>216</v>
      </c>
      <c r="F68" s="53">
        <v>0.2</v>
      </c>
      <c r="G68" s="53">
        <v>301</v>
      </c>
      <c r="H68" s="53" t="s">
        <v>217</v>
      </c>
      <c r="I68" s="53"/>
      <c r="J68" s="53" t="s">
        <v>218</v>
      </c>
      <c r="K68" s="54" t="s">
        <v>219</v>
      </c>
      <c r="L68" s="53">
        <v>1870</v>
      </c>
      <c r="M68" s="53" t="s">
        <v>220</v>
      </c>
      <c r="N68" s="53"/>
      <c r="O68" s="55">
        <f>13+0</f>
        <v>13</v>
      </c>
      <c r="P68" s="56" t="s">
        <v>60</v>
      </c>
      <c r="Q68" s="55">
        <f>272+0</f>
        <v>272</v>
      </c>
      <c r="R68" s="55">
        <v>301</v>
      </c>
      <c r="S68" s="55">
        <v>1870</v>
      </c>
      <c r="T68" s="56"/>
      <c r="U68" s="56"/>
      <c r="V68" s="55"/>
      <c r="W68" s="55"/>
      <c r="X68" s="56">
        <v>2289</v>
      </c>
      <c r="Y68" s="56"/>
      <c r="Z68" s="56"/>
      <c r="AA68" s="56"/>
      <c r="AB68" s="56"/>
      <c r="AC68" s="56"/>
      <c r="AD68" s="56"/>
      <c r="AE68" s="57">
        <v>272</v>
      </c>
      <c r="AF68" s="57"/>
      <c r="AG68" s="57"/>
      <c r="AH68" s="57">
        <v>1598</v>
      </c>
      <c r="AI68" s="55">
        <v>13</v>
      </c>
      <c r="AJ68" s="55"/>
      <c r="AK68" s="55"/>
      <c r="AL68" s="55">
        <v>288</v>
      </c>
      <c r="AM68" s="55">
        <v>1870</v>
      </c>
      <c r="AN68" s="55">
        <v>301</v>
      </c>
      <c r="AO68" s="58">
        <v>21.14</v>
      </c>
      <c r="AP68" s="58">
        <v>4.55</v>
      </c>
      <c r="AQ68" s="58">
        <v>21.14</v>
      </c>
      <c r="AR68" s="58">
        <v>5.539</v>
      </c>
      <c r="AS68" s="39"/>
    </row>
    <row r="69" spans="1:45" ht="12.75">
      <c r="A69" s="59" t="s">
        <v>23</v>
      </c>
      <c r="B69" s="60" t="s">
        <v>61</v>
      </c>
      <c r="C69" s="61" t="s">
        <v>23</v>
      </c>
      <c r="D69" s="62"/>
      <c r="E69" s="62"/>
      <c r="F69" s="62"/>
      <c r="G69" s="62">
        <v>325</v>
      </c>
      <c r="H69" s="62"/>
      <c r="I69" s="62"/>
      <c r="J69" s="62"/>
      <c r="K69" s="63"/>
      <c r="L69" s="62">
        <v>2289</v>
      </c>
      <c r="M69" s="62"/>
      <c r="N69" s="62"/>
      <c r="O69" s="64"/>
      <c r="P69" s="65"/>
      <c r="Q69" s="64"/>
      <c r="R69" s="64"/>
      <c r="S69" s="64"/>
      <c r="T69" s="65" t="s">
        <v>61</v>
      </c>
      <c r="U69" s="65"/>
      <c r="V69" s="64">
        <v>2289</v>
      </c>
      <c r="W69" s="64"/>
      <c r="X69" s="65"/>
      <c r="Y69" s="65">
        <v>325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84">
      <c r="A70" s="50" t="s">
        <v>408</v>
      </c>
      <c r="B70" s="51" t="s">
        <v>221</v>
      </c>
      <c r="C70" s="52">
        <v>0.01</v>
      </c>
      <c r="D70" s="53">
        <v>50133.12</v>
      </c>
      <c r="E70" s="53" t="s">
        <v>222</v>
      </c>
      <c r="F70" s="53" t="s">
        <v>223</v>
      </c>
      <c r="G70" s="53">
        <v>501</v>
      </c>
      <c r="H70" s="53" t="s">
        <v>224</v>
      </c>
      <c r="I70" s="53">
        <v>1</v>
      </c>
      <c r="J70" s="53" t="s">
        <v>225</v>
      </c>
      <c r="K70" s="54" t="s">
        <v>226</v>
      </c>
      <c r="L70" s="53">
        <v>4093</v>
      </c>
      <c r="M70" s="53" t="s">
        <v>227</v>
      </c>
      <c r="N70" s="53" t="s">
        <v>228</v>
      </c>
      <c r="O70" s="55">
        <f>36+0</f>
        <v>36</v>
      </c>
      <c r="P70" s="56" t="s">
        <v>60</v>
      </c>
      <c r="Q70" s="55">
        <f>758+2</f>
        <v>760</v>
      </c>
      <c r="R70" s="55">
        <v>501</v>
      </c>
      <c r="S70" s="55">
        <v>4093</v>
      </c>
      <c r="T70" s="56"/>
      <c r="U70" s="56"/>
      <c r="V70" s="55"/>
      <c r="W70" s="55"/>
      <c r="X70" s="56">
        <v>5127</v>
      </c>
      <c r="Y70" s="56"/>
      <c r="Z70" s="56"/>
      <c r="AA70" s="56"/>
      <c r="AB70" s="56"/>
      <c r="AC70" s="56"/>
      <c r="AD70" s="56"/>
      <c r="AE70" s="57">
        <v>758</v>
      </c>
      <c r="AF70" s="57">
        <v>9</v>
      </c>
      <c r="AG70" s="57">
        <v>2</v>
      </c>
      <c r="AH70" s="57">
        <v>3326</v>
      </c>
      <c r="AI70" s="55">
        <v>36</v>
      </c>
      <c r="AJ70" s="55">
        <v>1</v>
      </c>
      <c r="AK70" s="55"/>
      <c r="AL70" s="55">
        <v>464</v>
      </c>
      <c r="AM70" s="55">
        <v>4093</v>
      </c>
      <c r="AN70" s="55">
        <v>501</v>
      </c>
      <c r="AO70" s="58">
        <v>21.14</v>
      </c>
      <c r="AP70" s="58">
        <v>10.768</v>
      </c>
      <c r="AQ70" s="58">
        <v>21.134</v>
      </c>
      <c r="AR70" s="58">
        <v>7.159</v>
      </c>
      <c r="AS70" s="39"/>
    </row>
    <row r="71" spans="1:45" ht="12.75">
      <c r="A71" s="59" t="s">
        <v>23</v>
      </c>
      <c r="B71" s="60" t="s">
        <v>61</v>
      </c>
      <c r="C71" s="61" t="s">
        <v>23</v>
      </c>
      <c r="D71" s="62"/>
      <c r="E71" s="62"/>
      <c r="F71" s="62"/>
      <c r="G71" s="62">
        <v>560</v>
      </c>
      <c r="H71" s="62"/>
      <c r="I71" s="62"/>
      <c r="J71" s="62"/>
      <c r="K71" s="63"/>
      <c r="L71" s="62">
        <v>5127</v>
      </c>
      <c r="M71" s="62"/>
      <c r="N71" s="62"/>
      <c r="O71" s="64"/>
      <c r="P71" s="65"/>
      <c r="Q71" s="64"/>
      <c r="R71" s="64"/>
      <c r="S71" s="64"/>
      <c r="T71" s="65" t="s">
        <v>61</v>
      </c>
      <c r="U71" s="65"/>
      <c r="V71" s="64">
        <v>5127</v>
      </c>
      <c r="W71" s="64"/>
      <c r="X71" s="65"/>
      <c r="Y71" s="65">
        <v>560</v>
      </c>
      <c r="Z71" s="65"/>
      <c r="AA71" s="65"/>
      <c r="AB71" s="65"/>
      <c r="AC71" s="65"/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84">
      <c r="A72" s="50" t="s">
        <v>409</v>
      </c>
      <c r="B72" s="51" t="s">
        <v>229</v>
      </c>
      <c r="C72" s="52">
        <v>0.01</v>
      </c>
      <c r="D72" s="53">
        <v>192658.07</v>
      </c>
      <c r="E72" s="53" t="s">
        <v>230</v>
      </c>
      <c r="F72" s="53" t="s">
        <v>231</v>
      </c>
      <c r="G72" s="53">
        <v>1927</v>
      </c>
      <c r="H72" s="53" t="s">
        <v>232</v>
      </c>
      <c r="I72" s="53">
        <v>4</v>
      </c>
      <c r="J72" s="53" t="s">
        <v>233</v>
      </c>
      <c r="K72" s="54" t="s">
        <v>234</v>
      </c>
      <c r="L72" s="53">
        <v>13528</v>
      </c>
      <c r="M72" s="53" t="s">
        <v>235</v>
      </c>
      <c r="N72" s="53" t="s">
        <v>236</v>
      </c>
      <c r="O72" s="55">
        <f>51+0</f>
        <v>51</v>
      </c>
      <c r="P72" s="56" t="s">
        <v>60</v>
      </c>
      <c r="Q72" s="55">
        <f>1076+10</f>
        <v>1086</v>
      </c>
      <c r="R72" s="55">
        <v>1927</v>
      </c>
      <c r="S72" s="55">
        <v>13528</v>
      </c>
      <c r="T72" s="56"/>
      <c r="U72" s="56"/>
      <c r="V72" s="55"/>
      <c r="W72" s="55"/>
      <c r="X72" s="56">
        <v>15005</v>
      </c>
      <c r="Y72" s="56"/>
      <c r="Z72" s="56"/>
      <c r="AA72" s="56"/>
      <c r="AB72" s="56"/>
      <c r="AC72" s="56"/>
      <c r="AD72" s="56"/>
      <c r="AE72" s="57">
        <v>1076</v>
      </c>
      <c r="AF72" s="57">
        <v>44</v>
      </c>
      <c r="AG72" s="57">
        <v>10</v>
      </c>
      <c r="AH72" s="57">
        <v>12408</v>
      </c>
      <c r="AI72" s="55">
        <v>51</v>
      </c>
      <c r="AJ72" s="55">
        <v>4</v>
      </c>
      <c r="AK72" s="55"/>
      <c r="AL72" s="55">
        <v>1872</v>
      </c>
      <c r="AM72" s="55">
        <v>13528</v>
      </c>
      <c r="AN72" s="55">
        <v>1927</v>
      </c>
      <c r="AO72" s="58">
        <v>21.09</v>
      </c>
      <c r="AP72" s="58">
        <v>10.793</v>
      </c>
      <c r="AQ72" s="58">
        <v>21.084</v>
      </c>
      <c r="AR72" s="58">
        <v>6.63</v>
      </c>
      <c r="AS72" s="39"/>
    </row>
    <row r="73" spans="1:45" ht="12.75">
      <c r="A73" s="59" t="s">
        <v>23</v>
      </c>
      <c r="B73" s="60" t="s">
        <v>61</v>
      </c>
      <c r="C73" s="61" t="s">
        <v>23</v>
      </c>
      <c r="D73" s="62"/>
      <c r="E73" s="62"/>
      <c r="F73" s="62"/>
      <c r="G73" s="62">
        <v>2011</v>
      </c>
      <c r="H73" s="62"/>
      <c r="I73" s="62"/>
      <c r="J73" s="62"/>
      <c r="K73" s="63"/>
      <c r="L73" s="62">
        <v>15005</v>
      </c>
      <c r="M73" s="62"/>
      <c r="N73" s="62"/>
      <c r="O73" s="64"/>
      <c r="P73" s="65"/>
      <c r="Q73" s="64"/>
      <c r="R73" s="64"/>
      <c r="S73" s="64"/>
      <c r="T73" s="65" t="s">
        <v>61</v>
      </c>
      <c r="U73" s="65"/>
      <c r="V73" s="64">
        <v>15005</v>
      </c>
      <c r="W73" s="64"/>
      <c r="X73" s="65"/>
      <c r="Y73" s="65">
        <v>2011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84">
      <c r="A74" s="50" t="s">
        <v>410</v>
      </c>
      <c r="B74" s="51" t="s">
        <v>237</v>
      </c>
      <c r="C74" s="52">
        <v>0.1</v>
      </c>
      <c r="D74" s="53">
        <v>1507.1</v>
      </c>
      <c r="E74" s="53" t="s">
        <v>216</v>
      </c>
      <c r="F74" s="53">
        <v>0.2</v>
      </c>
      <c r="G74" s="53">
        <v>151</v>
      </c>
      <c r="H74" s="53" t="s">
        <v>238</v>
      </c>
      <c r="I74" s="53"/>
      <c r="J74" s="53" t="s">
        <v>218</v>
      </c>
      <c r="K74" s="54" t="s">
        <v>219</v>
      </c>
      <c r="L74" s="53">
        <v>935</v>
      </c>
      <c r="M74" s="53" t="s">
        <v>239</v>
      </c>
      <c r="N74" s="53"/>
      <c r="O74" s="55">
        <f>6+0</f>
        <v>6</v>
      </c>
      <c r="P74" s="56" t="s">
        <v>60</v>
      </c>
      <c r="Q74" s="55">
        <f>136+0</f>
        <v>136</v>
      </c>
      <c r="R74" s="55">
        <v>151</v>
      </c>
      <c r="S74" s="55">
        <v>935</v>
      </c>
      <c r="T74" s="56"/>
      <c r="U74" s="56"/>
      <c r="V74" s="55"/>
      <c r="W74" s="55"/>
      <c r="X74" s="56">
        <v>1144</v>
      </c>
      <c r="Y74" s="56"/>
      <c r="Z74" s="56"/>
      <c r="AA74" s="56"/>
      <c r="AB74" s="56"/>
      <c r="AC74" s="56"/>
      <c r="AD74" s="56"/>
      <c r="AE74" s="57">
        <v>136</v>
      </c>
      <c r="AF74" s="57"/>
      <c r="AG74" s="57"/>
      <c r="AH74" s="57">
        <v>799</v>
      </c>
      <c r="AI74" s="55">
        <v>6</v>
      </c>
      <c r="AJ74" s="55"/>
      <c r="AK74" s="55"/>
      <c r="AL74" s="55">
        <v>145</v>
      </c>
      <c r="AM74" s="55">
        <v>935</v>
      </c>
      <c r="AN74" s="55">
        <v>151</v>
      </c>
      <c r="AO74" s="58">
        <v>21.14</v>
      </c>
      <c r="AP74" s="58">
        <v>4.55</v>
      </c>
      <c r="AQ74" s="58">
        <v>21.14</v>
      </c>
      <c r="AR74" s="58">
        <v>5.539</v>
      </c>
      <c r="AS74" s="39"/>
    </row>
    <row r="75" spans="1:45" ht="12.75">
      <c r="A75" s="59" t="s">
        <v>23</v>
      </c>
      <c r="B75" s="60" t="s">
        <v>61</v>
      </c>
      <c r="C75" s="61" t="s">
        <v>23</v>
      </c>
      <c r="D75" s="62"/>
      <c r="E75" s="62"/>
      <c r="F75" s="62"/>
      <c r="G75" s="62">
        <v>162</v>
      </c>
      <c r="H75" s="62"/>
      <c r="I75" s="62"/>
      <c r="J75" s="62"/>
      <c r="K75" s="63"/>
      <c r="L75" s="62">
        <v>1144</v>
      </c>
      <c r="M75" s="62"/>
      <c r="N75" s="62"/>
      <c r="O75" s="64"/>
      <c r="P75" s="65"/>
      <c r="Q75" s="64"/>
      <c r="R75" s="64"/>
      <c r="S75" s="64"/>
      <c r="T75" s="65" t="s">
        <v>61</v>
      </c>
      <c r="U75" s="65"/>
      <c r="V75" s="64">
        <v>1144</v>
      </c>
      <c r="W75" s="64"/>
      <c r="X75" s="65"/>
      <c r="Y75" s="65">
        <v>162</v>
      </c>
      <c r="Z75" s="65"/>
      <c r="AA75" s="65"/>
      <c r="AB75" s="65"/>
      <c r="AC75" s="65"/>
      <c r="AD75" s="65"/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9"/>
    </row>
    <row r="76" spans="1:45" ht="17.25" customHeight="1">
      <c r="A76" s="84" t="s">
        <v>240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39"/>
    </row>
    <row r="77" spans="1:45" ht="96">
      <c r="A77" s="50" t="s">
        <v>411</v>
      </c>
      <c r="B77" s="51" t="s">
        <v>241</v>
      </c>
      <c r="C77" s="52">
        <v>2</v>
      </c>
      <c r="D77" s="53">
        <v>940.56</v>
      </c>
      <c r="E77" s="53" t="s">
        <v>242</v>
      </c>
      <c r="F77" s="53">
        <v>0.88</v>
      </c>
      <c r="G77" s="53">
        <v>1881</v>
      </c>
      <c r="H77" s="53" t="s">
        <v>243</v>
      </c>
      <c r="I77" s="53">
        <v>2</v>
      </c>
      <c r="J77" s="53" t="s">
        <v>244</v>
      </c>
      <c r="K77" s="54" t="s">
        <v>245</v>
      </c>
      <c r="L77" s="53">
        <v>7815</v>
      </c>
      <c r="M77" s="53" t="s">
        <v>246</v>
      </c>
      <c r="N77" s="53">
        <v>18</v>
      </c>
      <c r="O77" s="55">
        <f>7+0</f>
        <v>7</v>
      </c>
      <c r="P77" s="56" t="s">
        <v>60</v>
      </c>
      <c r="Q77" s="55">
        <f>156+0</f>
        <v>156</v>
      </c>
      <c r="R77" s="55">
        <v>1881</v>
      </c>
      <c r="S77" s="55">
        <v>7815</v>
      </c>
      <c r="T77" s="56"/>
      <c r="U77" s="56"/>
      <c r="V77" s="55"/>
      <c r="W77" s="55"/>
      <c r="X77" s="56">
        <v>8055</v>
      </c>
      <c r="Y77" s="56"/>
      <c r="Z77" s="56"/>
      <c r="AA77" s="56"/>
      <c r="AB77" s="56"/>
      <c r="AC77" s="56"/>
      <c r="AD77" s="56"/>
      <c r="AE77" s="57">
        <v>156</v>
      </c>
      <c r="AF77" s="57">
        <v>18</v>
      </c>
      <c r="AG77" s="57"/>
      <c r="AH77" s="57">
        <v>7641</v>
      </c>
      <c r="AI77" s="55">
        <v>7</v>
      </c>
      <c r="AJ77" s="55">
        <v>2</v>
      </c>
      <c r="AK77" s="55"/>
      <c r="AL77" s="55">
        <v>1872</v>
      </c>
      <c r="AM77" s="55">
        <v>7815</v>
      </c>
      <c r="AN77" s="55">
        <v>1881</v>
      </c>
      <c r="AO77" s="58">
        <v>21.14</v>
      </c>
      <c r="AP77" s="58">
        <v>10.182</v>
      </c>
      <c r="AQ77" s="58">
        <v>21.14</v>
      </c>
      <c r="AR77" s="58">
        <v>4.082</v>
      </c>
      <c r="AS77" s="39"/>
    </row>
    <row r="78" spans="1:45" ht="12.75">
      <c r="A78" s="59" t="s">
        <v>23</v>
      </c>
      <c r="B78" s="60" t="s">
        <v>61</v>
      </c>
      <c r="C78" s="61" t="s">
        <v>23</v>
      </c>
      <c r="D78" s="62"/>
      <c r="E78" s="62"/>
      <c r="F78" s="62"/>
      <c r="G78" s="62">
        <v>1894</v>
      </c>
      <c r="H78" s="62"/>
      <c r="I78" s="62"/>
      <c r="J78" s="62"/>
      <c r="K78" s="63"/>
      <c r="L78" s="62">
        <v>8055</v>
      </c>
      <c r="M78" s="62"/>
      <c r="N78" s="62"/>
      <c r="O78" s="64"/>
      <c r="P78" s="65"/>
      <c r="Q78" s="64"/>
      <c r="R78" s="64"/>
      <c r="S78" s="64"/>
      <c r="T78" s="65" t="s">
        <v>61</v>
      </c>
      <c r="U78" s="65"/>
      <c r="V78" s="64">
        <v>8055</v>
      </c>
      <c r="W78" s="64"/>
      <c r="X78" s="65"/>
      <c r="Y78" s="65">
        <v>1894</v>
      </c>
      <c r="Z78" s="65"/>
      <c r="AA78" s="65"/>
      <c r="AB78" s="65"/>
      <c r="AC78" s="65"/>
      <c r="AD78" s="65"/>
      <c r="AE78" s="66"/>
      <c r="AF78" s="66"/>
      <c r="AG78" s="66"/>
      <c r="AH78" s="66"/>
      <c r="AI78" s="64"/>
      <c r="AJ78" s="64"/>
      <c r="AK78" s="64"/>
      <c r="AL78" s="64"/>
      <c r="AM78" s="64"/>
      <c r="AN78" s="64"/>
      <c r="AO78" s="67" t="s">
        <v>23</v>
      </c>
      <c r="AP78" s="67" t="s">
        <v>23</v>
      </c>
      <c r="AQ78" s="67" t="s">
        <v>23</v>
      </c>
      <c r="AR78" s="67" t="s">
        <v>23</v>
      </c>
      <c r="AS78" s="39"/>
    </row>
    <row r="79" spans="1:45" ht="96">
      <c r="A79" s="50" t="s">
        <v>412</v>
      </c>
      <c r="B79" s="51" t="s">
        <v>247</v>
      </c>
      <c r="C79" s="52">
        <v>-2</v>
      </c>
      <c r="D79" s="53">
        <v>935.15</v>
      </c>
      <c r="E79" s="53" t="s">
        <v>248</v>
      </c>
      <c r="F79" s="53"/>
      <c r="G79" s="53">
        <v>-1870</v>
      </c>
      <c r="H79" s="53" t="s">
        <v>249</v>
      </c>
      <c r="I79" s="53"/>
      <c r="J79" s="53" t="s">
        <v>250</v>
      </c>
      <c r="K79" s="54"/>
      <c r="L79" s="53">
        <v>-7635</v>
      </c>
      <c r="M79" s="53" t="s">
        <v>251</v>
      </c>
      <c r="N79" s="53"/>
      <c r="O79" s="55">
        <f>0+0</f>
        <v>0</v>
      </c>
      <c r="P79" s="56" t="s">
        <v>131</v>
      </c>
      <c r="Q79" s="55">
        <f>0+0</f>
        <v>0</v>
      </c>
      <c r="R79" s="55">
        <v>-1870</v>
      </c>
      <c r="S79" s="55">
        <v>-7635</v>
      </c>
      <c r="T79" s="56"/>
      <c r="U79" s="56"/>
      <c r="V79" s="55"/>
      <c r="W79" s="55"/>
      <c r="X79" s="56">
        <v>-7635</v>
      </c>
      <c r="Y79" s="56"/>
      <c r="Z79" s="56"/>
      <c r="AA79" s="56"/>
      <c r="AB79" s="56"/>
      <c r="AC79" s="56"/>
      <c r="AD79" s="56"/>
      <c r="AE79" s="57"/>
      <c r="AF79" s="57"/>
      <c r="AG79" s="57"/>
      <c r="AH79" s="57">
        <v>-7635</v>
      </c>
      <c r="AI79" s="55"/>
      <c r="AJ79" s="55"/>
      <c r="AK79" s="55"/>
      <c r="AL79" s="55">
        <v>-1870</v>
      </c>
      <c r="AM79" s="55">
        <v>-7635</v>
      </c>
      <c r="AN79" s="55">
        <v>-1870</v>
      </c>
      <c r="AO79" s="58" t="s">
        <v>23</v>
      </c>
      <c r="AP79" s="58" t="s">
        <v>23</v>
      </c>
      <c r="AQ79" s="58" t="s">
        <v>23</v>
      </c>
      <c r="AR79" s="58">
        <v>4.082</v>
      </c>
      <c r="AS79" s="39"/>
    </row>
    <row r="80" spans="1:45" ht="84">
      <c r="A80" s="50" t="s">
        <v>413</v>
      </c>
      <c r="B80" s="51" t="s">
        <v>252</v>
      </c>
      <c r="C80" s="52">
        <v>2</v>
      </c>
      <c r="D80" s="53">
        <v>104.72</v>
      </c>
      <c r="E80" s="53" t="s">
        <v>253</v>
      </c>
      <c r="F80" s="53"/>
      <c r="G80" s="53">
        <v>209</v>
      </c>
      <c r="H80" s="53" t="s">
        <v>254</v>
      </c>
      <c r="I80" s="53"/>
      <c r="J80" s="53"/>
      <c r="K80" s="54"/>
      <c r="L80" s="53">
        <v>209</v>
      </c>
      <c r="M80" s="53" t="s">
        <v>254</v>
      </c>
      <c r="N80" s="53"/>
      <c r="O80" s="55">
        <f>0+0</f>
        <v>0</v>
      </c>
      <c r="P80" s="56" t="s">
        <v>131</v>
      </c>
      <c r="Q80" s="55">
        <f>0+0</f>
        <v>0</v>
      </c>
      <c r="R80" s="55">
        <v>209</v>
      </c>
      <c r="S80" s="55">
        <v>209</v>
      </c>
      <c r="T80" s="56"/>
      <c r="U80" s="56"/>
      <c r="V80" s="55"/>
      <c r="W80" s="55"/>
      <c r="X80" s="56">
        <v>209</v>
      </c>
      <c r="Y80" s="56"/>
      <c r="Z80" s="56"/>
      <c r="AA80" s="56"/>
      <c r="AB80" s="56"/>
      <c r="AC80" s="56"/>
      <c r="AD80" s="56"/>
      <c r="AE80" s="57"/>
      <c r="AF80" s="57"/>
      <c r="AG80" s="57"/>
      <c r="AH80" s="57">
        <v>209</v>
      </c>
      <c r="AI80" s="55"/>
      <c r="AJ80" s="55"/>
      <c r="AK80" s="55"/>
      <c r="AL80" s="55">
        <v>209</v>
      </c>
      <c r="AM80" s="55">
        <v>209</v>
      </c>
      <c r="AN80" s="55">
        <v>209</v>
      </c>
      <c r="AO80" s="58" t="s">
        <v>23</v>
      </c>
      <c r="AP80" s="58" t="s">
        <v>23</v>
      </c>
      <c r="AQ80" s="58" t="s">
        <v>23</v>
      </c>
      <c r="AR80" s="58" t="s">
        <v>23</v>
      </c>
      <c r="AS80" s="39"/>
    </row>
    <row r="81" spans="1:45" ht="96">
      <c r="A81" s="50" t="s">
        <v>414</v>
      </c>
      <c r="B81" s="51" t="s">
        <v>255</v>
      </c>
      <c r="C81" s="52">
        <v>2</v>
      </c>
      <c r="D81" s="53">
        <v>43.95</v>
      </c>
      <c r="E81" s="53" t="s">
        <v>256</v>
      </c>
      <c r="F81" s="53"/>
      <c r="G81" s="53">
        <v>88</v>
      </c>
      <c r="H81" s="53" t="s">
        <v>257</v>
      </c>
      <c r="I81" s="53"/>
      <c r="J81" s="53" t="s">
        <v>258</v>
      </c>
      <c r="K81" s="54" t="s">
        <v>259</v>
      </c>
      <c r="L81" s="53">
        <v>649</v>
      </c>
      <c r="M81" s="53" t="s">
        <v>260</v>
      </c>
      <c r="N81" s="53"/>
      <c r="O81" s="55">
        <f>15+0</f>
        <v>15</v>
      </c>
      <c r="P81" s="56" t="s">
        <v>60</v>
      </c>
      <c r="Q81" s="55">
        <f>308+0</f>
        <v>308</v>
      </c>
      <c r="R81" s="55">
        <v>88</v>
      </c>
      <c r="S81" s="55">
        <v>649</v>
      </c>
      <c r="T81" s="56"/>
      <c r="U81" s="56"/>
      <c r="V81" s="55"/>
      <c r="W81" s="55"/>
      <c r="X81" s="56">
        <v>1179</v>
      </c>
      <c r="Y81" s="56"/>
      <c r="Z81" s="56"/>
      <c r="AA81" s="56"/>
      <c r="AB81" s="56"/>
      <c r="AC81" s="56"/>
      <c r="AD81" s="56"/>
      <c r="AE81" s="57">
        <v>308</v>
      </c>
      <c r="AF81" s="57"/>
      <c r="AG81" s="57"/>
      <c r="AH81" s="57">
        <v>341</v>
      </c>
      <c r="AI81" s="55">
        <v>15</v>
      </c>
      <c r="AJ81" s="55"/>
      <c r="AK81" s="55"/>
      <c r="AL81" s="55">
        <v>73</v>
      </c>
      <c r="AM81" s="55">
        <v>649</v>
      </c>
      <c r="AN81" s="55">
        <v>88</v>
      </c>
      <c r="AO81" s="58">
        <v>21.14</v>
      </c>
      <c r="AP81" s="58">
        <v>7.08</v>
      </c>
      <c r="AQ81" s="58">
        <v>21.14</v>
      </c>
      <c r="AR81" s="58">
        <v>4.651</v>
      </c>
      <c r="AS81" s="39"/>
    </row>
    <row r="82" spans="1:45" ht="12.75">
      <c r="A82" s="59" t="s">
        <v>23</v>
      </c>
      <c r="B82" s="60" t="s">
        <v>61</v>
      </c>
      <c r="C82" s="61" t="s">
        <v>23</v>
      </c>
      <c r="D82" s="62"/>
      <c r="E82" s="62"/>
      <c r="F82" s="62"/>
      <c r="G82" s="62">
        <v>119</v>
      </c>
      <c r="H82" s="62"/>
      <c r="I82" s="62"/>
      <c r="J82" s="62"/>
      <c r="K82" s="63"/>
      <c r="L82" s="62">
        <v>1179</v>
      </c>
      <c r="M82" s="62"/>
      <c r="N82" s="62"/>
      <c r="O82" s="64"/>
      <c r="P82" s="65"/>
      <c r="Q82" s="64"/>
      <c r="R82" s="64"/>
      <c r="S82" s="64"/>
      <c r="T82" s="65" t="s">
        <v>61</v>
      </c>
      <c r="U82" s="65"/>
      <c r="V82" s="64">
        <v>1179</v>
      </c>
      <c r="W82" s="64"/>
      <c r="X82" s="65"/>
      <c r="Y82" s="65">
        <v>119</v>
      </c>
      <c r="Z82" s="65"/>
      <c r="AA82" s="65"/>
      <c r="AB82" s="65"/>
      <c r="AC82" s="65"/>
      <c r="AD82" s="65"/>
      <c r="AE82" s="66"/>
      <c r="AF82" s="66"/>
      <c r="AG82" s="66"/>
      <c r="AH82" s="66"/>
      <c r="AI82" s="64"/>
      <c r="AJ82" s="64"/>
      <c r="AK82" s="64"/>
      <c r="AL82" s="64"/>
      <c r="AM82" s="64"/>
      <c r="AN82" s="64"/>
      <c r="AO82" s="67" t="s">
        <v>23</v>
      </c>
      <c r="AP82" s="67" t="s">
        <v>23</v>
      </c>
      <c r="AQ82" s="67" t="s">
        <v>23</v>
      </c>
      <c r="AR82" s="67" t="s">
        <v>23</v>
      </c>
      <c r="AS82" s="39"/>
    </row>
    <row r="83" spans="1:45" ht="108">
      <c r="A83" s="50" t="s">
        <v>415</v>
      </c>
      <c r="B83" s="51" t="s">
        <v>261</v>
      </c>
      <c r="C83" s="52">
        <v>-2</v>
      </c>
      <c r="D83" s="53">
        <v>35.99</v>
      </c>
      <c r="E83" s="53" t="s">
        <v>262</v>
      </c>
      <c r="F83" s="53"/>
      <c r="G83" s="53">
        <v>-72</v>
      </c>
      <c r="H83" s="53" t="s">
        <v>263</v>
      </c>
      <c r="I83" s="53"/>
      <c r="J83" s="53" t="s">
        <v>264</v>
      </c>
      <c r="K83" s="54"/>
      <c r="L83" s="53">
        <v>-335</v>
      </c>
      <c r="M83" s="53" t="s">
        <v>265</v>
      </c>
      <c r="N83" s="53"/>
      <c r="O83" s="55">
        <f>0+0</f>
        <v>0</v>
      </c>
      <c r="P83" s="56" t="s">
        <v>131</v>
      </c>
      <c r="Q83" s="55">
        <f>0+0</f>
        <v>0</v>
      </c>
      <c r="R83" s="55">
        <v>-72</v>
      </c>
      <c r="S83" s="55">
        <v>-335</v>
      </c>
      <c r="T83" s="56"/>
      <c r="U83" s="56"/>
      <c r="V83" s="55"/>
      <c r="W83" s="55"/>
      <c r="X83" s="56">
        <v>-335</v>
      </c>
      <c r="Y83" s="56"/>
      <c r="Z83" s="56"/>
      <c r="AA83" s="56"/>
      <c r="AB83" s="56"/>
      <c r="AC83" s="56"/>
      <c r="AD83" s="56"/>
      <c r="AE83" s="57"/>
      <c r="AF83" s="57"/>
      <c r="AG83" s="57"/>
      <c r="AH83" s="57">
        <v>-335</v>
      </c>
      <c r="AI83" s="55"/>
      <c r="AJ83" s="55"/>
      <c r="AK83" s="55"/>
      <c r="AL83" s="55">
        <v>-72</v>
      </c>
      <c r="AM83" s="55">
        <v>-335</v>
      </c>
      <c r="AN83" s="55">
        <v>-72</v>
      </c>
      <c r="AO83" s="58" t="s">
        <v>23</v>
      </c>
      <c r="AP83" s="58" t="s">
        <v>23</v>
      </c>
      <c r="AQ83" s="58" t="s">
        <v>23</v>
      </c>
      <c r="AR83" s="58">
        <v>4.653</v>
      </c>
      <c r="AS83" s="39"/>
    </row>
    <row r="84" spans="1:45" ht="108">
      <c r="A84" s="50" t="s">
        <v>416</v>
      </c>
      <c r="B84" s="51" t="s">
        <v>266</v>
      </c>
      <c r="C84" s="52">
        <v>2</v>
      </c>
      <c r="D84" s="53">
        <v>30.46</v>
      </c>
      <c r="E84" s="53" t="s">
        <v>267</v>
      </c>
      <c r="F84" s="53"/>
      <c r="G84" s="53">
        <v>61</v>
      </c>
      <c r="H84" s="53" t="s">
        <v>268</v>
      </c>
      <c r="I84" s="53"/>
      <c r="J84" s="53" t="s">
        <v>269</v>
      </c>
      <c r="K84" s="54"/>
      <c r="L84" s="53">
        <v>276</v>
      </c>
      <c r="M84" s="53" t="s">
        <v>270</v>
      </c>
      <c r="N84" s="53"/>
      <c r="O84" s="55">
        <f>0+0</f>
        <v>0</v>
      </c>
      <c r="P84" s="56" t="s">
        <v>131</v>
      </c>
      <c r="Q84" s="55">
        <f>0+0</f>
        <v>0</v>
      </c>
      <c r="R84" s="55">
        <v>61</v>
      </c>
      <c r="S84" s="55">
        <v>276</v>
      </c>
      <c r="T84" s="56"/>
      <c r="U84" s="56"/>
      <c r="V84" s="55"/>
      <c r="W84" s="55"/>
      <c r="X84" s="56">
        <v>276</v>
      </c>
      <c r="Y84" s="56"/>
      <c r="Z84" s="56"/>
      <c r="AA84" s="56"/>
      <c r="AB84" s="56"/>
      <c r="AC84" s="56"/>
      <c r="AD84" s="56"/>
      <c r="AE84" s="57"/>
      <c r="AF84" s="57"/>
      <c r="AG84" s="57"/>
      <c r="AH84" s="57">
        <v>276</v>
      </c>
      <c r="AI84" s="55"/>
      <c r="AJ84" s="55"/>
      <c r="AK84" s="55"/>
      <c r="AL84" s="55">
        <v>61</v>
      </c>
      <c r="AM84" s="55">
        <v>276</v>
      </c>
      <c r="AN84" s="55">
        <v>61</v>
      </c>
      <c r="AO84" s="58" t="s">
        <v>23</v>
      </c>
      <c r="AP84" s="58" t="s">
        <v>23</v>
      </c>
      <c r="AQ84" s="58" t="s">
        <v>23</v>
      </c>
      <c r="AR84" s="58">
        <v>4.527</v>
      </c>
      <c r="AS84" s="39"/>
    </row>
    <row r="85" spans="1:45" ht="17.25" customHeight="1">
      <c r="A85" s="84" t="s">
        <v>271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39"/>
    </row>
    <row r="86" spans="1:45" ht="96">
      <c r="A86" s="50" t="s">
        <v>417</v>
      </c>
      <c r="B86" s="51" t="s">
        <v>272</v>
      </c>
      <c r="C86" s="52">
        <v>0.025</v>
      </c>
      <c r="D86" s="53">
        <v>696.7</v>
      </c>
      <c r="E86" s="53">
        <v>689.61</v>
      </c>
      <c r="F86" s="53" t="s">
        <v>273</v>
      </c>
      <c r="G86" s="53">
        <v>17</v>
      </c>
      <c r="H86" s="53">
        <v>17</v>
      </c>
      <c r="I86" s="53"/>
      <c r="J86" s="53" t="s">
        <v>274</v>
      </c>
      <c r="K86" s="54" t="s">
        <v>275</v>
      </c>
      <c r="L86" s="53">
        <v>367</v>
      </c>
      <c r="M86" s="53">
        <v>365</v>
      </c>
      <c r="N86" s="53" t="s">
        <v>276</v>
      </c>
      <c r="O86" s="55">
        <f>17+0</f>
        <v>17</v>
      </c>
      <c r="P86" s="56" t="s">
        <v>60</v>
      </c>
      <c r="Q86" s="55">
        <f>365+2</f>
        <v>367</v>
      </c>
      <c r="R86" s="55">
        <v>17</v>
      </c>
      <c r="S86" s="55">
        <v>367</v>
      </c>
      <c r="T86" s="56"/>
      <c r="U86" s="56"/>
      <c r="V86" s="55"/>
      <c r="W86" s="55"/>
      <c r="X86" s="56">
        <v>745</v>
      </c>
      <c r="Y86" s="56"/>
      <c r="Z86" s="56"/>
      <c r="AA86" s="56"/>
      <c r="AB86" s="56"/>
      <c r="AC86" s="56"/>
      <c r="AD86" s="56"/>
      <c r="AE86" s="57">
        <v>365</v>
      </c>
      <c r="AF86" s="57">
        <v>2</v>
      </c>
      <c r="AG86" s="57">
        <v>2</v>
      </c>
      <c r="AH86" s="57"/>
      <c r="AI86" s="55">
        <v>17</v>
      </c>
      <c r="AJ86" s="55"/>
      <c r="AK86" s="55"/>
      <c r="AL86" s="55"/>
      <c r="AM86" s="55">
        <v>367</v>
      </c>
      <c r="AN86" s="55">
        <v>17</v>
      </c>
      <c r="AO86" s="58">
        <v>21.14</v>
      </c>
      <c r="AP86" s="58">
        <v>13.158</v>
      </c>
      <c r="AQ86" s="58">
        <v>21.127</v>
      </c>
      <c r="AR86" s="58">
        <v>5.48</v>
      </c>
      <c r="AS86" s="39"/>
    </row>
    <row r="87" spans="1:45" ht="12.75">
      <c r="A87" s="59" t="s">
        <v>23</v>
      </c>
      <c r="B87" s="60" t="s">
        <v>61</v>
      </c>
      <c r="C87" s="61" t="s">
        <v>23</v>
      </c>
      <c r="D87" s="62"/>
      <c r="E87" s="62"/>
      <c r="F87" s="62"/>
      <c r="G87" s="62">
        <v>39</v>
      </c>
      <c r="H87" s="62"/>
      <c r="I87" s="62"/>
      <c r="J87" s="62"/>
      <c r="K87" s="63"/>
      <c r="L87" s="62">
        <v>745</v>
      </c>
      <c r="M87" s="62"/>
      <c r="N87" s="62"/>
      <c r="O87" s="64"/>
      <c r="P87" s="65"/>
      <c r="Q87" s="64"/>
      <c r="R87" s="64"/>
      <c r="S87" s="64"/>
      <c r="T87" s="65" t="s">
        <v>61</v>
      </c>
      <c r="U87" s="65"/>
      <c r="V87" s="64">
        <v>745</v>
      </c>
      <c r="W87" s="64"/>
      <c r="X87" s="65"/>
      <c r="Y87" s="65">
        <v>39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96">
      <c r="A88" s="50" t="s">
        <v>418</v>
      </c>
      <c r="B88" s="51" t="s">
        <v>277</v>
      </c>
      <c r="C88" s="52">
        <v>0.025</v>
      </c>
      <c r="D88" s="53">
        <v>3853.36</v>
      </c>
      <c r="E88" s="53" t="s">
        <v>278</v>
      </c>
      <c r="F88" s="53" t="s">
        <v>279</v>
      </c>
      <c r="G88" s="53">
        <v>96</v>
      </c>
      <c r="H88" s="53" t="s">
        <v>280</v>
      </c>
      <c r="I88" s="53">
        <v>1</v>
      </c>
      <c r="J88" s="53" t="s">
        <v>281</v>
      </c>
      <c r="K88" s="54" t="s">
        <v>282</v>
      </c>
      <c r="L88" s="53">
        <v>601</v>
      </c>
      <c r="M88" s="53" t="s">
        <v>283</v>
      </c>
      <c r="N88" s="53" t="s">
        <v>214</v>
      </c>
      <c r="O88" s="55">
        <f>13+0</f>
        <v>13</v>
      </c>
      <c r="P88" s="56" t="s">
        <v>60</v>
      </c>
      <c r="Q88" s="55">
        <f>265+2</f>
        <v>267</v>
      </c>
      <c r="R88" s="55">
        <v>96</v>
      </c>
      <c r="S88" s="55">
        <v>601</v>
      </c>
      <c r="T88" s="56"/>
      <c r="U88" s="56"/>
      <c r="V88" s="55"/>
      <c r="W88" s="55"/>
      <c r="X88" s="56">
        <v>1013</v>
      </c>
      <c r="Y88" s="56"/>
      <c r="Z88" s="56"/>
      <c r="AA88" s="56"/>
      <c r="AB88" s="56"/>
      <c r="AC88" s="56"/>
      <c r="AD88" s="56"/>
      <c r="AE88" s="57">
        <v>265</v>
      </c>
      <c r="AF88" s="57">
        <v>8</v>
      </c>
      <c r="AG88" s="57">
        <v>2</v>
      </c>
      <c r="AH88" s="57">
        <v>328</v>
      </c>
      <c r="AI88" s="55">
        <v>13</v>
      </c>
      <c r="AJ88" s="55">
        <v>1</v>
      </c>
      <c r="AK88" s="55"/>
      <c r="AL88" s="55">
        <v>82</v>
      </c>
      <c r="AM88" s="55">
        <v>601</v>
      </c>
      <c r="AN88" s="55">
        <v>96</v>
      </c>
      <c r="AO88" s="58">
        <v>21.14</v>
      </c>
      <c r="AP88" s="58">
        <v>7.552</v>
      </c>
      <c r="AQ88" s="58">
        <v>21.031</v>
      </c>
      <c r="AR88" s="58">
        <v>3.966</v>
      </c>
      <c r="AS88" s="39"/>
    </row>
    <row r="89" spans="1:45" ht="12.75">
      <c r="A89" s="59" t="s">
        <v>23</v>
      </c>
      <c r="B89" s="60" t="s">
        <v>61</v>
      </c>
      <c r="C89" s="61" t="s">
        <v>23</v>
      </c>
      <c r="D89" s="62"/>
      <c r="E89" s="62"/>
      <c r="F89" s="62"/>
      <c r="G89" s="62">
        <v>120</v>
      </c>
      <c r="H89" s="62"/>
      <c r="I89" s="62"/>
      <c r="J89" s="62"/>
      <c r="K89" s="63"/>
      <c r="L89" s="62">
        <v>1013</v>
      </c>
      <c r="M89" s="62"/>
      <c r="N89" s="62"/>
      <c r="O89" s="64"/>
      <c r="P89" s="65"/>
      <c r="Q89" s="64"/>
      <c r="R89" s="64"/>
      <c r="S89" s="64"/>
      <c r="T89" s="65" t="s">
        <v>61</v>
      </c>
      <c r="U89" s="65"/>
      <c r="V89" s="64">
        <v>1013</v>
      </c>
      <c r="W89" s="64"/>
      <c r="X89" s="65"/>
      <c r="Y89" s="65">
        <v>120</v>
      </c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 t="s">
        <v>23</v>
      </c>
      <c r="AP89" s="67" t="s">
        <v>23</v>
      </c>
      <c r="AQ89" s="67" t="s">
        <v>23</v>
      </c>
      <c r="AR89" s="67" t="s">
        <v>23</v>
      </c>
      <c r="AS89" s="39"/>
    </row>
    <row r="90" spans="1:45" ht="108">
      <c r="A90" s="50" t="s">
        <v>419</v>
      </c>
      <c r="B90" s="51" t="s">
        <v>284</v>
      </c>
      <c r="C90" s="52">
        <v>0.03</v>
      </c>
      <c r="D90" s="53">
        <v>3015.2</v>
      </c>
      <c r="E90" s="53" t="s">
        <v>285</v>
      </c>
      <c r="F90" s="53" t="s">
        <v>286</v>
      </c>
      <c r="G90" s="53">
        <v>90</v>
      </c>
      <c r="H90" s="53" t="s">
        <v>287</v>
      </c>
      <c r="I90" s="53">
        <v>1</v>
      </c>
      <c r="J90" s="53" t="s">
        <v>288</v>
      </c>
      <c r="K90" s="54" t="s">
        <v>289</v>
      </c>
      <c r="L90" s="53">
        <v>931</v>
      </c>
      <c r="M90" s="53" t="s">
        <v>290</v>
      </c>
      <c r="N90" s="53" t="s">
        <v>291</v>
      </c>
      <c r="O90" s="55">
        <f>31+0</f>
        <v>31</v>
      </c>
      <c r="P90" s="56" t="s">
        <v>60</v>
      </c>
      <c r="Q90" s="55">
        <f>662+1</f>
        <v>663</v>
      </c>
      <c r="R90" s="55">
        <v>90</v>
      </c>
      <c r="S90" s="55">
        <v>931</v>
      </c>
      <c r="T90" s="56"/>
      <c r="U90" s="56"/>
      <c r="V90" s="55"/>
      <c r="W90" s="55"/>
      <c r="X90" s="56">
        <v>1952</v>
      </c>
      <c r="Y90" s="56"/>
      <c r="Z90" s="56"/>
      <c r="AA90" s="56"/>
      <c r="AB90" s="56"/>
      <c r="AC90" s="56"/>
      <c r="AD90" s="56"/>
      <c r="AE90" s="57">
        <v>662</v>
      </c>
      <c r="AF90" s="57">
        <v>13</v>
      </c>
      <c r="AG90" s="57">
        <v>1</v>
      </c>
      <c r="AH90" s="57">
        <v>256</v>
      </c>
      <c r="AI90" s="55">
        <v>31</v>
      </c>
      <c r="AJ90" s="55">
        <v>1</v>
      </c>
      <c r="AK90" s="55"/>
      <c r="AL90" s="55">
        <v>58</v>
      </c>
      <c r="AM90" s="55">
        <v>931</v>
      </c>
      <c r="AN90" s="55">
        <v>90</v>
      </c>
      <c r="AO90" s="58">
        <v>21.09</v>
      </c>
      <c r="AP90" s="58">
        <v>8.734</v>
      </c>
      <c r="AQ90" s="58">
        <v>21.159</v>
      </c>
      <c r="AR90" s="58">
        <v>4.454</v>
      </c>
      <c r="AS90" s="39"/>
    </row>
    <row r="91" spans="1:45" ht="12.75">
      <c r="A91" s="59" t="s">
        <v>23</v>
      </c>
      <c r="B91" s="60" t="s">
        <v>61</v>
      </c>
      <c r="C91" s="61" t="s">
        <v>23</v>
      </c>
      <c r="D91" s="62"/>
      <c r="E91" s="62"/>
      <c r="F91" s="62"/>
      <c r="G91" s="62">
        <v>148</v>
      </c>
      <c r="H91" s="62"/>
      <c r="I91" s="62"/>
      <c r="J91" s="62"/>
      <c r="K91" s="63"/>
      <c r="L91" s="62">
        <v>1952</v>
      </c>
      <c r="M91" s="62"/>
      <c r="N91" s="62"/>
      <c r="O91" s="64"/>
      <c r="P91" s="65"/>
      <c r="Q91" s="64"/>
      <c r="R91" s="64"/>
      <c r="S91" s="64"/>
      <c r="T91" s="65" t="s">
        <v>61</v>
      </c>
      <c r="U91" s="65"/>
      <c r="V91" s="64">
        <v>1952</v>
      </c>
      <c r="W91" s="64"/>
      <c r="X91" s="65"/>
      <c r="Y91" s="65">
        <v>148</v>
      </c>
      <c r="Z91" s="65"/>
      <c r="AA91" s="65"/>
      <c r="AB91" s="65"/>
      <c r="AC91" s="65"/>
      <c r="AD91" s="65"/>
      <c r="AE91" s="66"/>
      <c r="AF91" s="66"/>
      <c r="AG91" s="66"/>
      <c r="AH91" s="66"/>
      <c r="AI91" s="64"/>
      <c r="AJ91" s="64"/>
      <c r="AK91" s="64"/>
      <c r="AL91" s="64"/>
      <c r="AM91" s="64"/>
      <c r="AN91" s="64"/>
      <c r="AO91" s="67" t="s">
        <v>23</v>
      </c>
      <c r="AP91" s="67" t="s">
        <v>23</v>
      </c>
      <c r="AQ91" s="67" t="s">
        <v>23</v>
      </c>
      <c r="AR91" s="67" t="s">
        <v>23</v>
      </c>
      <c r="AS91" s="39"/>
    </row>
    <row r="92" spans="1:45" ht="108">
      <c r="A92" s="50" t="s">
        <v>420</v>
      </c>
      <c r="B92" s="51" t="s">
        <v>292</v>
      </c>
      <c r="C92" s="52">
        <v>0.03</v>
      </c>
      <c r="D92" s="53">
        <v>3015.2</v>
      </c>
      <c r="E92" s="53" t="s">
        <v>285</v>
      </c>
      <c r="F92" s="53" t="s">
        <v>286</v>
      </c>
      <c r="G92" s="53">
        <v>90</v>
      </c>
      <c r="H92" s="53" t="s">
        <v>287</v>
      </c>
      <c r="I92" s="53">
        <v>1</v>
      </c>
      <c r="J92" s="53" t="s">
        <v>288</v>
      </c>
      <c r="K92" s="54" t="s">
        <v>289</v>
      </c>
      <c r="L92" s="53">
        <v>931</v>
      </c>
      <c r="M92" s="53" t="s">
        <v>290</v>
      </c>
      <c r="N92" s="53" t="s">
        <v>291</v>
      </c>
      <c r="O92" s="55">
        <f>31+0</f>
        <v>31</v>
      </c>
      <c r="P92" s="56" t="s">
        <v>60</v>
      </c>
      <c r="Q92" s="55">
        <f>662+1</f>
        <v>663</v>
      </c>
      <c r="R92" s="55">
        <v>90</v>
      </c>
      <c r="S92" s="55">
        <v>931</v>
      </c>
      <c r="T92" s="56"/>
      <c r="U92" s="56"/>
      <c r="V92" s="55"/>
      <c r="W92" s="55"/>
      <c r="X92" s="56">
        <v>1952</v>
      </c>
      <c r="Y92" s="56"/>
      <c r="Z92" s="56"/>
      <c r="AA92" s="56"/>
      <c r="AB92" s="56"/>
      <c r="AC92" s="56"/>
      <c r="AD92" s="56"/>
      <c r="AE92" s="57">
        <v>662</v>
      </c>
      <c r="AF92" s="57">
        <v>13</v>
      </c>
      <c r="AG92" s="57">
        <v>1</v>
      </c>
      <c r="AH92" s="57">
        <v>256</v>
      </c>
      <c r="AI92" s="55">
        <v>31</v>
      </c>
      <c r="AJ92" s="55">
        <v>1</v>
      </c>
      <c r="AK92" s="55"/>
      <c r="AL92" s="55">
        <v>58</v>
      </c>
      <c r="AM92" s="55">
        <v>931</v>
      </c>
      <c r="AN92" s="55">
        <v>90</v>
      </c>
      <c r="AO92" s="58">
        <v>21.09</v>
      </c>
      <c r="AP92" s="58">
        <v>8.734</v>
      </c>
      <c r="AQ92" s="58">
        <v>21.159</v>
      </c>
      <c r="AR92" s="58">
        <v>4.454</v>
      </c>
      <c r="AS92" s="39"/>
    </row>
    <row r="93" spans="1:45" ht="12.75">
      <c r="A93" s="59" t="s">
        <v>23</v>
      </c>
      <c r="B93" s="60" t="s">
        <v>61</v>
      </c>
      <c r="C93" s="61" t="s">
        <v>23</v>
      </c>
      <c r="D93" s="62"/>
      <c r="E93" s="62"/>
      <c r="F93" s="62"/>
      <c r="G93" s="62">
        <v>148</v>
      </c>
      <c r="H93" s="62"/>
      <c r="I93" s="62"/>
      <c r="J93" s="62"/>
      <c r="K93" s="63"/>
      <c r="L93" s="62">
        <v>1952</v>
      </c>
      <c r="M93" s="62"/>
      <c r="N93" s="62"/>
      <c r="O93" s="64"/>
      <c r="P93" s="65"/>
      <c r="Q93" s="64"/>
      <c r="R93" s="64"/>
      <c r="S93" s="64"/>
      <c r="T93" s="65" t="s">
        <v>61</v>
      </c>
      <c r="U93" s="65"/>
      <c r="V93" s="64">
        <v>1952</v>
      </c>
      <c r="W93" s="64"/>
      <c r="X93" s="65"/>
      <c r="Y93" s="65">
        <v>148</v>
      </c>
      <c r="Z93" s="65"/>
      <c r="AA93" s="65"/>
      <c r="AB93" s="65"/>
      <c r="AC93" s="65"/>
      <c r="AD93" s="65"/>
      <c r="AE93" s="66"/>
      <c r="AF93" s="66"/>
      <c r="AG93" s="66"/>
      <c r="AH93" s="66"/>
      <c r="AI93" s="64"/>
      <c r="AJ93" s="64"/>
      <c r="AK93" s="64"/>
      <c r="AL93" s="64"/>
      <c r="AM93" s="64"/>
      <c r="AN93" s="64"/>
      <c r="AO93" s="67" t="s">
        <v>23</v>
      </c>
      <c r="AP93" s="67" t="s">
        <v>23</v>
      </c>
      <c r="AQ93" s="67" t="s">
        <v>23</v>
      </c>
      <c r="AR93" s="67" t="s">
        <v>23</v>
      </c>
      <c r="AS93" s="39"/>
    </row>
    <row r="94" spans="1:45" ht="96">
      <c r="A94" s="50" t="s">
        <v>421</v>
      </c>
      <c r="B94" s="51" t="s">
        <v>293</v>
      </c>
      <c r="C94" s="52">
        <v>0.1056</v>
      </c>
      <c r="D94" s="53">
        <v>360.23</v>
      </c>
      <c r="E94" s="53" t="s">
        <v>294</v>
      </c>
      <c r="F94" s="53" t="s">
        <v>295</v>
      </c>
      <c r="G94" s="53">
        <v>38</v>
      </c>
      <c r="H94" s="53" t="s">
        <v>296</v>
      </c>
      <c r="I94" s="53">
        <v>1</v>
      </c>
      <c r="J94" s="53" t="s">
        <v>297</v>
      </c>
      <c r="K94" s="54" t="s">
        <v>298</v>
      </c>
      <c r="L94" s="53">
        <v>268</v>
      </c>
      <c r="M94" s="53" t="s">
        <v>299</v>
      </c>
      <c r="N94" s="53">
        <v>3</v>
      </c>
      <c r="O94" s="55">
        <f>8+0</f>
        <v>8</v>
      </c>
      <c r="P94" s="56" t="s">
        <v>60</v>
      </c>
      <c r="Q94" s="55">
        <f>166+0</f>
        <v>166</v>
      </c>
      <c r="R94" s="55">
        <v>38</v>
      </c>
      <c r="S94" s="55">
        <v>268</v>
      </c>
      <c r="T94" s="56"/>
      <c r="U94" s="56"/>
      <c r="V94" s="55"/>
      <c r="W94" s="55"/>
      <c r="X94" s="56">
        <v>463</v>
      </c>
      <c r="Y94" s="56"/>
      <c r="Z94" s="56"/>
      <c r="AA94" s="56"/>
      <c r="AB94" s="56"/>
      <c r="AC94" s="56"/>
      <c r="AD94" s="56"/>
      <c r="AE94" s="57">
        <v>166</v>
      </c>
      <c r="AF94" s="57">
        <v>3</v>
      </c>
      <c r="AG94" s="57"/>
      <c r="AH94" s="57">
        <v>99</v>
      </c>
      <c r="AI94" s="55">
        <v>8</v>
      </c>
      <c r="AJ94" s="55">
        <v>1</v>
      </c>
      <c r="AK94" s="55"/>
      <c r="AL94" s="55">
        <v>29</v>
      </c>
      <c r="AM94" s="55">
        <v>268</v>
      </c>
      <c r="AN94" s="55">
        <v>38</v>
      </c>
      <c r="AO94" s="58">
        <v>21.09</v>
      </c>
      <c r="AP94" s="58">
        <v>2.79</v>
      </c>
      <c r="AQ94" s="58">
        <v>21.087</v>
      </c>
      <c r="AR94" s="58">
        <v>3.384</v>
      </c>
      <c r="AS94" s="39"/>
    </row>
    <row r="95" spans="1:45" ht="12.75">
      <c r="A95" s="59" t="s">
        <v>23</v>
      </c>
      <c r="B95" s="60" t="s">
        <v>61</v>
      </c>
      <c r="C95" s="61" t="s">
        <v>23</v>
      </c>
      <c r="D95" s="62"/>
      <c r="E95" s="62"/>
      <c r="F95" s="62"/>
      <c r="G95" s="62">
        <v>49</v>
      </c>
      <c r="H95" s="62"/>
      <c r="I95" s="62"/>
      <c r="J95" s="62"/>
      <c r="K95" s="63"/>
      <c r="L95" s="62">
        <v>463</v>
      </c>
      <c r="M95" s="62"/>
      <c r="N95" s="62"/>
      <c r="O95" s="64"/>
      <c r="P95" s="65"/>
      <c r="Q95" s="64"/>
      <c r="R95" s="64"/>
      <c r="S95" s="64"/>
      <c r="T95" s="65" t="s">
        <v>61</v>
      </c>
      <c r="U95" s="65"/>
      <c r="V95" s="64">
        <v>463</v>
      </c>
      <c r="W95" s="64"/>
      <c r="X95" s="65"/>
      <c r="Y95" s="65">
        <v>49</v>
      </c>
      <c r="Z95" s="65"/>
      <c r="AA95" s="65"/>
      <c r="AB95" s="65"/>
      <c r="AC95" s="65"/>
      <c r="AD95" s="65"/>
      <c r="AE95" s="66"/>
      <c r="AF95" s="66"/>
      <c r="AG95" s="66"/>
      <c r="AH95" s="66"/>
      <c r="AI95" s="64"/>
      <c r="AJ95" s="64"/>
      <c r="AK95" s="64"/>
      <c r="AL95" s="64"/>
      <c r="AM95" s="64"/>
      <c r="AN95" s="64"/>
      <c r="AO95" s="67" t="s">
        <v>23</v>
      </c>
      <c r="AP95" s="67" t="s">
        <v>23</v>
      </c>
      <c r="AQ95" s="67" t="s">
        <v>23</v>
      </c>
      <c r="AR95" s="67" t="s">
        <v>23</v>
      </c>
      <c r="AS95" s="39"/>
    </row>
    <row r="96" spans="1:45" ht="108">
      <c r="A96" s="50" t="s">
        <v>422</v>
      </c>
      <c r="B96" s="51" t="s">
        <v>300</v>
      </c>
      <c r="C96" s="52">
        <v>0.1056</v>
      </c>
      <c r="D96" s="53">
        <v>909.23</v>
      </c>
      <c r="E96" s="53" t="s">
        <v>301</v>
      </c>
      <c r="F96" s="53" t="s">
        <v>302</v>
      </c>
      <c r="G96" s="53">
        <v>96</v>
      </c>
      <c r="H96" s="53" t="s">
        <v>303</v>
      </c>
      <c r="I96" s="53"/>
      <c r="J96" s="53" t="s">
        <v>304</v>
      </c>
      <c r="K96" s="54" t="s">
        <v>305</v>
      </c>
      <c r="L96" s="53">
        <v>677</v>
      </c>
      <c r="M96" s="53" t="s">
        <v>306</v>
      </c>
      <c r="N96" s="53">
        <v>5</v>
      </c>
      <c r="O96" s="55">
        <f>19+0</f>
        <v>19</v>
      </c>
      <c r="P96" s="56" t="s">
        <v>60</v>
      </c>
      <c r="Q96" s="55">
        <f>393+0</f>
        <v>393</v>
      </c>
      <c r="R96" s="55">
        <v>96</v>
      </c>
      <c r="S96" s="55">
        <v>677</v>
      </c>
      <c r="T96" s="56"/>
      <c r="U96" s="56"/>
      <c r="V96" s="55"/>
      <c r="W96" s="55"/>
      <c r="X96" s="56">
        <v>1136</v>
      </c>
      <c r="Y96" s="56"/>
      <c r="Z96" s="56"/>
      <c r="AA96" s="56"/>
      <c r="AB96" s="56"/>
      <c r="AC96" s="56"/>
      <c r="AD96" s="56"/>
      <c r="AE96" s="57">
        <v>393</v>
      </c>
      <c r="AF96" s="57">
        <v>5</v>
      </c>
      <c r="AG96" s="57"/>
      <c r="AH96" s="57">
        <v>279</v>
      </c>
      <c r="AI96" s="55">
        <v>19</v>
      </c>
      <c r="AJ96" s="55"/>
      <c r="AK96" s="55"/>
      <c r="AL96" s="55">
        <v>77</v>
      </c>
      <c r="AM96" s="55">
        <v>677</v>
      </c>
      <c r="AN96" s="55">
        <v>96</v>
      </c>
      <c r="AO96" s="58">
        <v>21.09</v>
      </c>
      <c r="AP96" s="58">
        <v>10.334</v>
      </c>
      <c r="AQ96" s="58">
        <v>20.632</v>
      </c>
      <c r="AR96" s="58">
        <v>3.627</v>
      </c>
      <c r="AS96" s="39"/>
    </row>
    <row r="97" spans="1:45" ht="12.75">
      <c r="A97" s="59" t="s">
        <v>23</v>
      </c>
      <c r="B97" s="60" t="s">
        <v>61</v>
      </c>
      <c r="C97" s="61" t="s">
        <v>23</v>
      </c>
      <c r="D97" s="62"/>
      <c r="E97" s="62"/>
      <c r="F97" s="62"/>
      <c r="G97" s="62">
        <v>123</v>
      </c>
      <c r="H97" s="62"/>
      <c r="I97" s="62"/>
      <c r="J97" s="62"/>
      <c r="K97" s="63"/>
      <c r="L97" s="62">
        <v>1136</v>
      </c>
      <c r="M97" s="62"/>
      <c r="N97" s="62"/>
      <c r="O97" s="64"/>
      <c r="P97" s="65"/>
      <c r="Q97" s="64"/>
      <c r="R97" s="64"/>
      <c r="S97" s="64"/>
      <c r="T97" s="65" t="s">
        <v>61</v>
      </c>
      <c r="U97" s="65"/>
      <c r="V97" s="64">
        <v>1136</v>
      </c>
      <c r="W97" s="64"/>
      <c r="X97" s="65"/>
      <c r="Y97" s="65">
        <v>123</v>
      </c>
      <c r="Z97" s="65"/>
      <c r="AA97" s="65"/>
      <c r="AB97" s="65"/>
      <c r="AC97" s="65"/>
      <c r="AD97" s="65"/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23</v>
      </c>
      <c r="AP97" s="67" t="s">
        <v>23</v>
      </c>
      <c r="AQ97" s="67" t="s">
        <v>23</v>
      </c>
      <c r="AR97" s="67" t="s">
        <v>23</v>
      </c>
      <c r="AS97" s="39"/>
    </row>
    <row r="98" spans="1:45" ht="120">
      <c r="A98" s="50" t="s">
        <v>423</v>
      </c>
      <c r="B98" s="51" t="s">
        <v>307</v>
      </c>
      <c r="C98" s="52">
        <v>0.012</v>
      </c>
      <c r="D98" s="53">
        <v>12695.61</v>
      </c>
      <c r="E98" s="53" t="s">
        <v>308</v>
      </c>
      <c r="F98" s="53" t="s">
        <v>309</v>
      </c>
      <c r="G98" s="53">
        <v>152</v>
      </c>
      <c r="H98" s="53" t="s">
        <v>310</v>
      </c>
      <c r="I98" s="53"/>
      <c r="J98" s="53" t="s">
        <v>311</v>
      </c>
      <c r="K98" s="54" t="s">
        <v>312</v>
      </c>
      <c r="L98" s="53">
        <v>1138</v>
      </c>
      <c r="M98" s="53" t="s">
        <v>313</v>
      </c>
      <c r="N98" s="53" t="s">
        <v>314</v>
      </c>
      <c r="O98" s="55">
        <f>24+0</f>
        <v>24</v>
      </c>
      <c r="P98" s="56" t="s">
        <v>60</v>
      </c>
      <c r="Q98" s="55">
        <f>507+3</f>
        <v>510</v>
      </c>
      <c r="R98" s="55">
        <v>152</v>
      </c>
      <c r="S98" s="55">
        <v>1138</v>
      </c>
      <c r="T98" s="56"/>
      <c r="U98" s="56"/>
      <c r="V98" s="55"/>
      <c r="W98" s="55"/>
      <c r="X98" s="56">
        <v>1735</v>
      </c>
      <c r="Y98" s="56"/>
      <c r="Z98" s="56"/>
      <c r="AA98" s="56"/>
      <c r="AB98" s="56"/>
      <c r="AC98" s="56"/>
      <c r="AD98" s="56"/>
      <c r="AE98" s="57">
        <v>507</v>
      </c>
      <c r="AF98" s="57">
        <v>3</v>
      </c>
      <c r="AG98" s="57">
        <v>3</v>
      </c>
      <c r="AH98" s="57">
        <v>628</v>
      </c>
      <c r="AI98" s="55">
        <v>24</v>
      </c>
      <c r="AJ98" s="55"/>
      <c r="AK98" s="55"/>
      <c r="AL98" s="55">
        <v>128</v>
      </c>
      <c r="AM98" s="55">
        <v>1138</v>
      </c>
      <c r="AN98" s="55">
        <v>152</v>
      </c>
      <c r="AO98" s="58">
        <v>21.09</v>
      </c>
      <c r="AP98" s="58">
        <v>11.075</v>
      </c>
      <c r="AQ98" s="58">
        <v>21.083</v>
      </c>
      <c r="AR98" s="58">
        <v>4.907</v>
      </c>
      <c r="AS98" s="39"/>
    </row>
    <row r="99" spans="1:45" ht="12.75">
      <c r="A99" s="59" t="s">
        <v>23</v>
      </c>
      <c r="B99" s="60" t="s">
        <v>61</v>
      </c>
      <c r="C99" s="61" t="s">
        <v>23</v>
      </c>
      <c r="D99" s="62"/>
      <c r="E99" s="62"/>
      <c r="F99" s="62"/>
      <c r="G99" s="62">
        <v>186</v>
      </c>
      <c r="H99" s="62"/>
      <c r="I99" s="62"/>
      <c r="J99" s="62"/>
      <c r="K99" s="63"/>
      <c r="L99" s="62">
        <v>1735</v>
      </c>
      <c r="M99" s="62"/>
      <c r="N99" s="62"/>
      <c r="O99" s="64"/>
      <c r="P99" s="65"/>
      <c r="Q99" s="64"/>
      <c r="R99" s="64"/>
      <c r="S99" s="64"/>
      <c r="T99" s="65" t="s">
        <v>61</v>
      </c>
      <c r="U99" s="65"/>
      <c r="V99" s="64">
        <v>1735</v>
      </c>
      <c r="W99" s="64"/>
      <c r="X99" s="65"/>
      <c r="Y99" s="65">
        <v>186</v>
      </c>
      <c r="Z99" s="65"/>
      <c r="AA99" s="65"/>
      <c r="AB99" s="65"/>
      <c r="AC99" s="65"/>
      <c r="AD99" s="65"/>
      <c r="AE99" s="66"/>
      <c r="AF99" s="66"/>
      <c r="AG99" s="66"/>
      <c r="AH99" s="66"/>
      <c r="AI99" s="64"/>
      <c r="AJ99" s="64"/>
      <c r="AK99" s="64"/>
      <c r="AL99" s="64"/>
      <c r="AM99" s="64"/>
      <c r="AN99" s="64"/>
      <c r="AO99" s="67" t="s">
        <v>23</v>
      </c>
      <c r="AP99" s="67" t="s">
        <v>23</v>
      </c>
      <c r="AQ99" s="67" t="s">
        <v>23</v>
      </c>
      <c r="AR99" s="67" t="s">
        <v>23</v>
      </c>
      <c r="AS99" s="39"/>
    </row>
    <row r="100" spans="1:45" ht="21" customHeight="1">
      <c r="A100" s="86" t="s">
        <v>315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39"/>
    </row>
    <row r="101" spans="1:45" ht="144">
      <c r="A101" s="50" t="s">
        <v>424</v>
      </c>
      <c r="B101" s="51" t="s">
        <v>316</v>
      </c>
      <c r="C101" s="52">
        <v>0.1</v>
      </c>
      <c r="D101" s="53">
        <v>5680.42</v>
      </c>
      <c r="E101" s="53" t="s">
        <v>317</v>
      </c>
      <c r="F101" s="53"/>
      <c r="G101" s="53">
        <v>568</v>
      </c>
      <c r="H101" s="53" t="s">
        <v>318</v>
      </c>
      <c r="I101" s="53"/>
      <c r="J101" s="53" t="s">
        <v>319</v>
      </c>
      <c r="K101" s="54"/>
      <c r="L101" s="53">
        <v>2030</v>
      </c>
      <c r="M101" s="53" t="s">
        <v>320</v>
      </c>
      <c r="N101" s="53"/>
      <c r="O101" s="55">
        <f>0+0</f>
        <v>0</v>
      </c>
      <c r="P101" s="56" t="s">
        <v>131</v>
      </c>
      <c r="Q101" s="55">
        <f>0+0</f>
        <v>0</v>
      </c>
      <c r="R101" s="55">
        <v>568</v>
      </c>
      <c r="S101" s="55">
        <v>2030</v>
      </c>
      <c r="T101" s="56"/>
      <c r="U101" s="56"/>
      <c r="V101" s="55"/>
      <c r="W101" s="55"/>
      <c r="X101" s="56">
        <v>2030</v>
      </c>
      <c r="Y101" s="56"/>
      <c r="Z101" s="56"/>
      <c r="AA101" s="56"/>
      <c r="AB101" s="56"/>
      <c r="AC101" s="56"/>
      <c r="AD101" s="56"/>
      <c r="AE101" s="57"/>
      <c r="AF101" s="57"/>
      <c r="AG101" s="57"/>
      <c r="AH101" s="57">
        <v>2030</v>
      </c>
      <c r="AI101" s="55"/>
      <c r="AJ101" s="55"/>
      <c r="AK101" s="55"/>
      <c r="AL101" s="55">
        <v>568</v>
      </c>
      <c r="AM101" s="55">
        <v>2030</v>
      </c>
      <c r="AN101" s="55">
        <v>568</v>
      </c>
      <c r="AO101" s="58" t="s">
        <v>23</v>
      </c>
      <c r="AP101" s="58" t="s">
        <v>23</v>
      </c>
      <c r="AQ101" s="58" t="s">
        <v>23</v>
      </c>
      <c r="AR101" s="58">
        <v>3.574</v>
      </c>
      <c r="AS101" s="39"/>
    </row>
    <row r="102" spans="1:45" ht="132">
      <c r="A102" s="50" t="s">
        <v>425</v>
      </c>
      <c r="B102" s="51" t="s">
        <v>321</v>
      </c>
      <c r="C102" s="52">
        <v>1</v>
      </c>
      <c r="D102" s="53">
        <v>230.21</v>
      </c>
      <c r="E102" s="53" t="s">
        <v>322</v>
      </c>
      <c r="F102" s="53" t="s">
        <v>323</v>
      </c>
      <c r="G102" s="53">
        <v>230</v>
      </c>
      <c r="H102" s="53" t="s">
        <v>324</v>
      </c>
      <c r="I102" s="53">
        <v>5</v>
      </c>
      <c r="J102" s="53" t="s">
        <v>325</v>
      </c>
      <c r="K102" s="54" t="s">
        <v>326</v>
      </c>
      <c r="L102" s="53">
        <v>3886</v>
      </c>
      <c r="M102" s="53" t="s">
        <v>327</v>
      </c>
      <c r="N102" s="53" t="s">
        <v>328</v>
      </c>
      <c r="O102" s="55">
        <f>171+0</f>
        <v>171</v>
      </c>
      <c r="P102" s="56" t="s">
        <v>60</v>
      </c>
      <c r="Q102" s="55">
        <f>3599+8</f>
        <v>3607</v>
      </c>
      <c r="R102" s="55">
        <v>230</v>
      </c>
      <c r="S102" s="55">
        <v>3886</v>
      </c>
      <c r="T102" s="56"/>
      <c r="U102" s="56"/>
      <c r="V102" s="55"/>
      <c r="W102" s="55"/>
      <c r="X102" s="56">
        <v>8684</v>
      </c>
      <c r="Y102" s="56"/>
      <c r="Z102" s="56"/>
      <c r="AA102" s="56"/>
      <c r="AB102" s="56"/>
      <c r="AC102" s="56"/>
      <c r="AD102" s="56"/>
      <c r="AE102" s="57">
        <v>3599</v>
      </c>
      <c r="AF102" s="57">
        <v>35</v>
      </c>
      <c r="AG102" s="57">
        <v>8</v>
      </c>
      <c r="AH102" s="57">
        <v>252</v>
      </c>
      <c r="AI102" s="55">
        <v>171</v>
      </c>
      <c r="AJ102" s="55">
        <v>5</v>
      </c>
      <c r="AK102" s="55"/>
      <c r="AL102" s="55">
        <v>54</v>
      </c>
      <c r="AM102" s="55">
        <v>3886</v>
      </c>
      <c r="AN102" s="55">
        <v>230</v>
      </c>
      <c r="AO102" s="58">
        <v>21.09</v>
      </c>
      <c r="AP102" s="58">
        <v>6.447</v>
      </c>
      <c r="AQ102" s="58">
        <v>21.088</v>
      </c>
      <c r="AR102" s="58">
        <v>4.658</v>
      </c>
      <c r="AS102" s="39"/>
    </row>
    <row r="103" spans="1:45" ht="12.75">
      <c r="A103" s="59" t="s">
        <v>23</v>
      </c>
      <c r="B103" s="60" t="s">
        <v>61</v>
      </c>
      <c r="C103" s="61" t="s">
        <v>23</v>
      </c>
      <c r="D103" s="62"/>
      <c r="E103" s="62"/>
      <c r="F103" s="62"/>
      <c r="G103" s="62">
        <v>503</v>
      </c>
      <c r="H103" s="62"/>
      <c r="I103" s="62"/>
      <c r="J103" s="62"/>
      <c r="K103" s="63"/>
      <c r="L103" s="62">
        <v>8684</v>
      </c>
      <c r="M103" s="62"/>
      <c r="N103" s="62"/>
      <c r="O103" s="64"/>
      <c r="P103" s="65"/>
      <c r="Q103" s="64"/>
      <c r="R103" s="64"/>
      <c r="S103" s="64"/>
      <c r="T103" s="65" t="s">
        <v>61</v>
      </c>
      <c r="U103" s="65"/>
      <c r="V103" s="64">
        <v>8684</v>
      </c>
      <c r="W103" s="64"/>
      <c r="X103" s="65"/>
      <c r="Y103" s="65">
        <v>503</v>
      </c>
      <c r="Z103" s="65"/>
      <c r="AA103" s="65"/>
      <c r="AB103" s="65"/>
      <c r="AC103" s="65"/>
      <c r="AD103" s="65"/>
      <c r="AE103" s="66"/>
      <c r="AF103" s="66"/>
      <c r="AG103" s="66"/>
      <c r="AH103" s="66"/>
      <c r="AI103" s="64"/>
      <c r="AJ103" s="64"/>
      <c r="AK103" s="64"/>
      <c r="AL103" s="64"/>
      <c r="AM103" s="64"/>
      <c r="AN103" s="64"/>
      <c r="AO103" s="67" t="s">
        <v>23</v>
      </c>
      <c r="AP103" s="67" t="s">
        <v>23</v>
      </c>
      <c r="AQ103" s="67" t="s">
        <v>23</v>
      </c>
      <c r="AR103" s="67" t="s">
        <v>23</v>
      </c>
      <c r="AS103" s="39"/>
    </row>
    <row r="104" spans="1:45" ht="144">
      <c r="A104" s="50" t="s">
        <v>426</v>
      </c>
      <c r="B104" s="51" t="s">
        <v>316</v>
      </c>
      <c r="C104" s="52">
        <v>0.1</v>
      </c>
      <c r="D104" s="53">
        <v>5680.42</v>
      </c>
      <c r="E104" s="53" t="s">
        <v>317</v>
      </c>
      <c r="F104" s="53"/>
      <c r="G104" s="53">
        <v>568</v>
      </c>
      <c r="H104" s="53" t="s">
        <v>318</v>
      </c>
      <c r="I104" s="53"/>
      <c r="J104" s="53" t="s">
        <v>319</v>
      </c>
      <c r="K104" s="54"/>
      <c r="L104" s="53">
        <v>2030</v>
      </c>
      <c r="M104" s="53" t="s">
        <v>320</v>
      </c>
      <c r="N104" s="53"/>
      <c r="O104" s="55">
        <f>0+0</f>
        <v>0</v>
      </c>
      <c r="P104" s="56" t="s">
        <v>131</v>
      </c>
      <c r="Q104" s="55">
        <f>0+0</f>
        <v>0</v>
      </c>
      <c r="R104" s="55">
        <v>568</v>
      </c>
      <c r="S104" s="55">
        <v>2030</v>
      </c>
      <c r="T104" s="56"/>
      <c r="U104" s="56"/>
      <c r="V104" s="55"/>
      <c r="W104" s="55"/>
      <c r="X104" s="56">
        <v>2030</v>
      </c>
      <c r="Y104" s="56"/>
      <c r="Z104" s="56"/>
      <c r="AA104" s="56"/>
      <c r="AB104" s="56"/>
      <c r="AC104" s="56"/>
      <c r="AD104" s="56"/>
      <c r="AE104" s="57"/>
      <c r="AF104" s="57"/>
      <c r="AG104" s="57"/>
      <c r="AH104" s="57">
        <v>2030</v>
      </c>
      <c r="AI104" s="55"/>
      <c r="AJ104" s="55"/>
      <c r="AK104" s="55"/>
      <c r="AL104" s="55">
        <v>568</v>
      </c>
      <c r="AM104" s="55">
        <v>2030</v>
      </c>
      <c r="AN104" s="55">
        <v>568</v>
      </c>
      <c r="AO104" s="58" t="s">
        <v>23</v>
      </c>
      <c r="AP104" s="58" t="s">
        <v>23</v>
      </c>
      <c r="AQ104" s="58" t="s">
        <v>23</v>
      </c>
      <c r="AR104" s="58">
        <v>3.574</v>
      </c>
      <c r="AS104" s="39"/>
    </row>
    <row r="105" spans="1:45" ht="108">
      <c r="A105" s="50" t="s">
        <v>427</v>
      </c>
      <c r="B105" s="51" t="s">
        <v>329</v>
      </c>
      <c r="C105" s="52">
        <v>0.06</v>
      </c>
      <c r="D105" s="53">
        <v>633.34</v>
      </c>
      <c r="E105" s="53" t="s">
        <v>330</v>
      </c>
      <c r="F105" s="53"/>
      <c r="G105" s="53">
        <v>38</v>
      </c>
      <c r="H105" s="53" t="s">
        <v>331</v>
      </c>
      <c r="I105" s="53"/>
      <c r="J105" s="53" t="s">
        <v>332</v>
      </c>
      <c r="K105" s="54" t="s">
        <v>181</v>
      </c>
      <c r="L105" s="53">
        <v>430</v>
      </c>
      <c r="M105" s="53" t="s">
        <v>333</v>
      </c>
      <c r="N105" s="53"/>
      <c r="O105" s="55">
        <f>14+0</f>
        <v>14</v>
      </c>
      <c r="P105" s="56" t="s">
        <v>60</v>
      </c>
      <c r="Q105" s="55">
        <f>305+0</f>
        <v>305</v>
      </c>
      <c r="R105" s="55">
        <v>38</v>
      </c>
      <c r="S105" s="55">
        <v>430</v>
      </c>
      <c r="T105" s="56"/>
      <c r="U105" s="56"/>
      <c r="V105" s="55"/>
      <c r="W105" s="55"/>
      <c r="X105" s="56">
        <v>809</v>
      </c>
      <c r="Y105" s="56"/>
      <c r="Z105" s="56"/>
      <c r="AA105" s="56"/>
      <c r="AB105" s="56"/>
      <c r="AC105" s="56"/>
      <c r="AD105" s="56"/>
      <c r="AE105" s="57">
        <v>305</v>
      </c>
      <c r="AF105" s="57"/>
      <c r="AG105" s="57"/>
      <c r="AH105" s="57">
        <v>125</v>
      </c>
      <c r="AI105" s="55">
        <v>14</v>
      </c>
      <c r="AJ105" s="55"/>
      <c r="AK105" s="55"/>
      <c r="AL105" s="55">
        <v>24</v>
      </c>
      <c r="AM105" s="55">
        <v>430</v>
      </c>
      <c r="AN105" s="55">
        <v>38</v>
      </c>
      <c r="AO105" s="58">
        <v>21.09</v>
      </c>
      <c r="AP105" s="58">
        <v>7.18</v>
      </c>
      <c r="AQ105" s="58">
        <v>21.09</v>
      </c>
      <c r="AR105" s="58">
        <v>5.342</v>
      </c>
      <c r="AS105" s="39"/>
    </row>
    <row r="106" spans="1:45" ht="12.75">
      <c r="A106" s="59" t="s">
        <v>23</v>
      </c>
      <c r="B106" s="60" t="s">
        <v>61</v>
      </c>
      <c r="C106" s="61" t="s">
        <v>23</v>
      </c>
      <c r="D106" s="62"/>
      <c r="E106" s="62"/>
      <c r="F106" s="62"/>
      <c r="G106" s="62">
        <v>59</v>
      </c>
      <c r="H106" s="62"/>
      <c r="I106" s="62"/>
      <c r="J106" s="62"/>
      <c r="K106" s="63"/>
      <c r="L106" s="62">
        <v>809</v>
      </c>
      <c r="M106" s="62"/>
      <c r="N106" s="62"/>
      <c r="O106" s="64"/>
      <c r="P106" s="65"/>
      <c r="Q106" s="64"/>
      <c r="R106" s="64"/>
      <c r="S106" s="64"/>
      <c r="T106" s="65" t="s">
        <v>61</v>
      </c>
      <c r="U106" s="65"/>
      <c r="V106" s="64">
        <v>809</v>
      </c>
      <c r="W106" s="64"/>
      <c r="X106" s="65"/>
      <c r="Y106" s="65">
        <v>59</v>
      </c>
      <c r="Z106" s="65"/>
      <c r="AA106" s="65"/>
      <c r="AB106" s="65"/>
      <c r="AC106" s="65"/>
      <c r="AD106" s="65"/>
      <c r="AE106" s="66"/>
      <c r="AF106" s="66"/>
      <c r="AG106" s="66"/>
      <c r="AH106" s="66"/>
      <c r="AI106" s="64"/>
      <c r="AJ106" s="64"/>
      <c r="AK106" s="64"/>
      <c r="AL106" s="64"/>
      <c r="AM106" s="64"/>
      <c r="AN106" s="64"/>
      <c r="AO106" s="67" t="s">
        <v>23</v>
      </c>
      <c r="AP106" s="67" t="s">
        <v>23</v>
      </c>
      <c r="AQ106" s="67" t="s">
        <v>23</v>
      </c>
      <c r="AR106" s="67" t="s">
        <v>23</v>
      </c>
      <c r="AS106" s="39"/>
    </row>
    <row r="107" spans="1:45" ht="120">
      <c r="A107" s="50" t="s">
        <v>428</v>
      </c>
      <c r="B107" s="51" t="s">
        <v>334</v>
      </c>
      <c r="C107" s="52">
        <v>-6</v>
      </c>
      <c r="D107" s="53">
        <v>3.93</v>
      </c>
      <c r="E107" s="53" t="s">
        <v>335</v>
      </c>
      <c r="F107" s="53"/>
      <c r="G107" s="53">
        <v>-24</v>
      </c>
      <c r="H107" s="53" t="s">
        <v>336</v>
      </c>
      <c r="I107" s="53"/>
      <c r="J107" s="53" t="s">
        <v>337</v>
      </c>
      <c r="K107" s="54"/>
      <c r="L107" s="53">
        <v>-126</v>
      </c>
      <c r="M107" s="53" t="s">
        <v>338</v>
      </c>
      <c r="N107" s="53"/>
      <c r="O107" s="55">
        <f>0+0</f>
        <v>0</v>
      </c>
      <c r="P107" s="56" t="s">
        <v>131</v>
      </c>
      <c r="Q107" s="55">
        <f>0+0</f>
        <v>0</v>
      </c>
      <c r="R107" s="55">
        <v>-24</v>
      </c>
      <c r="S107" s="55">
        <v>-126</v>
      </c>
      <c r="T107" s="56"/>
      <c r="U107" s="56"/>
      <c r="V107" s="55"/>
      <c r="W107" s="55"/>
      <c r="X107" s="56">
        <v>-126</v>
      </c>
      <c r="Y107" s="56"/>
      <c r="Z107" s="56"/>
      <c r="AA107" s="56"/>
      <c r="AB107" s="56"/>
      <c r="AC107" s="56"/>
      <c r="AD107" s="56"/>
      <c r="AE107" s="57"/>
      <c r="AF107" s="57"/>
      <c r="AG107" s="57"/>
      <c r="AH107" s="57">
        <v>-126</v>
      </c>
      <c r="AI107" s="55"/>
      <c r="AJ107" s="55"/>
      <c r="AK107" s="55"/>
      <c r="AL107" s="55">
        <v>-24</v>
      </c>
      <c r="AM107" s="55">
        <v>-126</v>
      </c>
      <c r="AN107" s="55">
        <v>-24</v>
      </c>
      <c r="AO107" s="58" t="s">
        <v>23</v>
      </c>
      <c r="AP107" s="58" t="s">
        <v>23</v>
      </c>
      <c r="AQ107" s="58" t="s">
        <v>23</v>
      </c>
      <c r="AR107" s="58">
        <v>5.342</v>
      </c>
      <c r="AS107" s="39"/>
    </row>
    <row r="108" spans="1:45" ht="108">
      <c r="A108" s="50" t="s">
        <v>429</v>
      </c>
      <c r="B108" s="51" t="s">
        <v>339</v>
      </c>
      <c r="C108" s="52">
        <v>7</v>
      </c>
      <c r="D108" s="53">
        <v>65.25</v>
      </c>
      <c r="E108" s="53" t="s">
        <v>340</v>
      </c>
      <c r="F108" s="53"/>
      <c r="G108" s="53">
        <v>457</v>
      </c>
      <c r="H108" s="53" t="s">
        <v>341</v>
      </c>
      <c r="I108" s="53"/>
      <c r="J108" s="53"/>
      <c r="K108" s="54"/>
      <c r="L108" s="53">
        <v>457</v>
      </c>
      <c r="M108" s="53" t="s">
        <v>341</v>
      </c>
      <c r="N108" s="53"/>
      <c r="O108" s="55">
        <f>0+0</f>
        <v>0</v>
      </c>
      <c r="P108" s="56" t="s">
        <v>131</v>
      </c>
      <c r="Q108" s="55">
        <f>0+0</f>
        <v>0</v>
      </c>
      <c r="R108" s="55">
        <v>457</v>
      </c>
      <c r="S108" s="55">
        <v>457</v>
      </c>
      <c r="T108" s="56"/>
      <c r="U108" s="56"/>
      <c r="V108" s="55"/>
      <c r="W108" s="55"/>
      <c r="X108" s="56">
        <v>457</v>
      </c>
      <c r="Y108" s="56"/>
      <c r="Z108" s="56"/>
      <c r="AA108" s="56"/>
      <c r="AB108" s="56"/>
      <c r="AC108" s="56"/>
      <c r="AD108" s="56"/>
      <c r="AE108" s="57"/>
      <c r="AF108" s="57"/>
      <c r="AG108" s="57"/>
      <c r="AH108" s="57">
        <v>457</v>
      </c>
      <c r="AI108" s="55"/>
      <c r="AJ108" s="55"/>
      <c r="AK108" s="55"/>
      <c r="AL108" s="55">
        <v>457</v>
      </c>
      <c r="AM108" s="55">
        <v>457</v>
      </c>
      <c r="AN108" s="55">
        <v>457</v>
      </c>
      <c r="AO108" s="58" t="s">
        <v>23</v>
      </c>
      <c r="AP108" s="58" t="s">
        <v>23</v>
      </c>
      <c r="AQ108" s="58" t="s">
        <v>23</v>
      </c>
      <c r="AR108" s="58" t="s">
        <v>23</v>
      </c>
      <c r="AS108" s="39"/>
    </row>
    <row r="109" spans="1:45" ht="108">
      <c r="A109" s="50" t="s">
        <v>430</v>
      </c>
      <c r="B109" s="51" t="s">
        <v>342</v>
      </c>
      <c r="C109" s="52">
        <v>0.05</v>
      </c>
      <c r="D109" s="53">
        <v>1343.94</v>
      </c>
      <c r="E109" s="53" t="s">
        <v>343</v>
      </c>
      <c r="F109" s="53"/>
      <c r="G109" s="53">
        <v>67</v>
      </c>
      <c r="H109" s="53" t="s">
        <v>344</v>
      </c>
      <c r="I109" s="53"/>
      <c r="J109" s="53" t="s">
        <v>345</v>
      </c>
      <c r="K109" s="54" t="s">
        <v>181</v>
      </c>
      <c r="L109" s="53">
        <v>447</v>
      </c>
      <c r="M109" s="53" t="s">
        <v>346</v>
      </c>
      <c r="N109" s="53"/>
      <c r="O109" s="55">
        <f>12+0</f>
        <v>12</v>
      </c>
      <c r="P109" s="56" t="s">
        <v>60</v>
      </c>
      <c r="Q109" s="55">
        <f>254+0</f>
        <v>254</v>
      </c>
      <c r="R109" s="55">
        <v>67</v>
      </c>
      <c r="S109" s="55">
        <v>447</v>
      </c>
      <c r="T109" s="56"/>
      <c r="U109" s="56"/>
      <c r="V109" s="55"/>
      <c r="W109" s="55"/>
      <c r="X109" s="56">
        <v>762</v>
      </c>
      <c r="Y109" s="56"/>
      <c r="Z109" s="56"/>
      <c r="AA109" s="56"/>
      <c r="AB109" s="56"/>
      <c r="AC109" s="56"/>
      <c r="AD109" s="56"/>
      <c r="AE109" s="57">
        <v>254</v>
      </c>
      <c r="AF109" s="57"/>
      <c r="AG109" s="57"/>
      <c r="AH109" s="57">
        <v>193</v>
      </c>
      <c r="AI109" s="55">
        <v>12</v>
      </c>
      <c r="AJ109" s="55"/>
      <c r="AK109" s="55"/>
      <c r="AL109" s="55">
        <v>55</v>
      </c>
      <c r="AM109" s="55">
        <v>447</v>
      </c>
      <c r="AN109" s="55">
        <v>67</v>
      </c>
      <c r="AO109" s="58">
        <v>21.09</v>
      </c>
      <c r="AP109" s="58">
        <v>7.18</v>
      </c>
      <c r="AQ109" s="58">
        <v>21.09</v>
      </c>
      <c r="AR109" s="58">
        <v>3.495</v>
      </c>
      <c r="AS109" s="39"/>
    </row>
    <row r="110" spans="1:45" ht="12.75">
      <c r="A110" s="59" t="s">
        <v>23</v>
      </c>
      <c r="B110" s="60" t="s">
        <v>61</v>
      </c>
      <c r="C110" s="61" t="s">
        <v>23</v>
      </c>
      <c r="D110" s="62"/>
      <c r="E110" s="62"/>
      <c r="F110" s="62"/>
      <c r="G110" s="62">
        <v>85</v>
      </c>
      <c r="H110" s="62"/>
      <c r="I110" s="62"/>
      <c r="J110" s="62"/>
      <c r="K110" s="63"/>
      <c r="L110" s="62">
        <v>762</v>
      </c>
      <c r="M110" s="62"/>
      <c r="N110" s="62"/>
      <c r="O110" s="64"/>
      <c r="P110" s="65"/>
      <c r="Q110" s="64"/>
      <c r="R110" s="64"/>
      <c r="S110" s="64"/>
      <c r="T110" s="65" t="s">
        <v>61</v>
      </c>
      <c r="U110" s="65"/>
      <c r="V110" s="64">
        <v>762</v>
      </c>
      <c r="W110" s="64"/>
      <c r="X110" s="65"/>
      <c r="Y110" s="65">
        <v>85</v>
      </c>
      <c r="Z110" s="65"/>
      <c r="AA110" s="65"/>
      <c r="AB110" s="65"/>
      <c r="AC110" s="65"/>
      <c r="AD110" s="65"/>
      <c r="AE110" s="66"/>
      <c r="AF110" s="66"/>
      <c r="AG110" s="66"/>
      <c r="AH110" s="66"/>
      <c r="AI110" s="64"/>
      <c r="AJ110" s="64"/>
      <c r="AK110" s="64"/>
      <c r="AL110" s="64"/>
      <c r="AM110" s="64"/>
      <c r="AN110" s="64"/>
      <c r="AO110" s="67" t="s">
        <v>23</v>
      </c>
      <c r="AP110" s="67" t="s">
        <v>23</v>
      </c>
      <c r="AQ110" s="67" t="s">
        <v>23</v>
      </c>
      <c r="AR110" s="67" t="s">
        <v>23</v>
      </c>
      <c r="AS110" s="39"/>
    </row>
    <row r="111" spans="1:45" ht="120">
      <c r="A111" s="50" t="s">
        <v>431</v>
      </c>
      <c r="B111" s="51" t="s">
        <v>347</v>
      </c>
      <c r="C111" s="52">
        <v>-5</v>
      </c>
      <c r="D111" s="53">
        <v>11.03</v>
      </c>
      <c r="E111" s="53" t="s">
        <v>348</v>
      </c>
      <c r="F111" s="53"/>
      <c r="G111" s="53">
        <v>-55</v>
      </c>
      <c r="H111" s="53" t="s">
        <v>349</v>
      </c>
      <c r="I111" s="53"/>
      <c r="J111" s="53" t="s">
        <v>350</v>
      </c>
      <c r="K111" s="54"/>
      <c r="L111" s="53">
        <v>-193</v>
      </c>
      <c r="M111" s="53" t="s">
        <v>351</v>
      </c>
      <c r="N111" s="53"/>
      <c r="O111" s="55">
        <f>0+0</f>
        <v>0</v>
      </c>
      <c r="P111" s="56" t="s">
        <v>131</v>
      </c>
      <c r="Q111" s="55">
        <f>0+0</f>
        <v>0</v>
      </c>
      <c r="R111" s="55">
        <v>-55</v>
      </c>
      <c r="S111" s="55">
        <v>-193</v>
      </c>
      <c r="T111" s="56"/>
      <c r="U111" s="56"/>
      <c r="V111" s="55"/>
      <c r="W111" s="55"/>
      <c r="X111" s="56">
        <v>-193</v>
      </c>
      <c r="Y111" s="56"/>
      <c r="Z111" s="56"/>
      <c r="AA111" s="56"/>
      <c r="AB111" s="56"/>
      <c r="AC111" s="56"/>
      <c r="AD111" s="56"/>
      <c r="AE111" s="57"/>
      <c r="AF111" s="57"/>
      <c r="AG111" s="57"/>
      <c r="AH111" s="57">
        <v>-193</v>
      </c>
      <c r="AI111" s="55"/>
      <c r="AJ111" s="55"/>
      <c r="AK111" s="55"/>
      <c r="AL111" s="55">
        <v>-55</v>
      </c>
      <c r="AM111" s="55">
        <v>-193</v>
      </c>
      <c r="AN111" s="55">
        <v>-55</v>
      </c>
      <c r="AO111" s="58" t="s">
        <v>23</v>
      </c>
      <c r="AP111" s="58" t="s">
        <v>23</v>
      </c>
      <c r="AQ111" s="58" t="s">
        <v>23</v>
      </c>
      <c r="AR111" s="58">
        <v>3.495</v>
      </c>
      <c r="AS111" s="39"/>
    </row>
    <row r="112" spans="1:45" ht="120">
      <c r="A112" s="50" t="s">
        <v>432</v>
      </c>
      <c r="B112" s="51" t="s">
        <v>352</v>
      </c>
      <c r="C112" s="52">
        <v>5</v>
      </c>
      <c r="D112" s="53">
        <v>47.45</v>
      </c>
      <c r="E112" s="53" t="s">
        <v>353</v>
      </c>
      <c r="F112" s="53"/>
      <c r="G112" s="53">
        <v>237</v>
      </c>
      <c r="H112" s="53" t="s">
        <v>354</v>
      </c>
      <c r="I112" s="53"/>
      <c r="J112" s="53"/>
      <c r="K112" s="54"/>
      <c r="L112" s="53">
        <v>237</v>
      </c>
      <c r="M112" s="53" t="s">
        <v>354</v>
      </c>
      <c r="N112" s="53"/>
      <c r="O112" s="55">
        <f>0+0</f>
        <v>0</v>
      </c>
      <c r="P112" s="56" t="s">
        <v>131</v>
      </c>
      <c r="Q112" s="55">
        <f>0+0</f>
        <v>0</v>
      </c>
      <c r="R112" s="55">
        <v>237</v>
      </c>
      <c r="S112" s="55">
        <v>237</v>
      </c>
      <c r="T112" s="56"/>
      <c r="U112" s="56"/>
      <c r="V112" s="55"/>
      <c r="W112" s="55"/>
      <c r="X112" s="56">
        <v>237</v>
      </c>
      <c r="Y112" s="56"/>
      <c r="Z112" s="56"/>
      <c r="AA112" s="56"/>
      <c r="AB112" s="56"/>
      <c r="AC112" s="56"/>
      <c r="AD112" s="56"/>
      <c r="AE112" s="57"/>
      <c r="AF112" s="57"/>
      <c r="AG112" s="57"/>
      <c r="AH112" s="57">
        <v>237</v>
      </c>
      <c r="AI112" s="55"/>
      <c r="AJ112" s="55"/>
      <c r="AK112" s="55"/>
      <c r="AL112" s="55">
        <v>237</v>
      </c>
      <c r="AM112" s="55">
        <v>237</v>
      </c>
      <c r="AN112" s="55">
        <v>237</v>
      </c>
      <c r="AO112" s="58" t="s">
        <v>23</v>
      </c>
      <c r="AP112" s="58" t="s">
        <v>23</v>
      </c>
      <c r="AQ112" s="58" t="s">
        <v>23</v>
      </c>
      <c r="AR112" s="58" t="s">
        <v>23</v>
      </c>
      <c r="AS112" s="39"/>
    </row>
    <row r="113" spans="1:45" ht="108">
      <c r="A113" s="50" t="s">
        <v>433</v>
      </c>
      <c r="B113" s="51" t="s">
        <v>355</v>
      </c>
      <c r="C113" s="52">
        <v>1</v>
      </c>
      <c r="D113" s="53">
        <v>24.35</v>
      </c>
      <c r="E113" s="53" t="s">
        <v>356</v>
      </c>
      <c r="F113" s="53" t="s">
        <v>357</v>
      </c>
      <c r="G113" s="53">
        <v>24</v>
      </c>
      <c r="H113" s="53">
        <v>21</v>
      </c>
      <c r="I113" s="53">
        <v>3</v>
      </c>
      <c r="J113" s="53" t="s">
        <v>358</v>
      </c>
      <c r="K113" s="54" t="s">
        <v>359</v>
      </c>
      <c r="L113" s="53">
        <v>465</v>
      </c>
      <c r="M113" s="53" t="s">
        <v>360</v>
      </c>
      <c r="N113" s="53" t="s">
        <v>361</v>
      </c>
      <c r="O113" s="55">
        <f>21+0</f>
        <v>21</v>
      </c>
      <c r="P113" s="56" t="s">
        <v>60</v>
      </c>
      <c r="Q113" s="55">
        <f>440+4</f>
        <v>444</v>
      </c>
      <c r="R113" s="55">
        <v>24</v>
      </c>
      <c r="S113" s="55">
        <v>465</v>
      </c>
      <c r="T113" s="56"/>
      <c r="U113" s="56"/>
      <c r="V113" s="55"/>
      <c r="W113" s="55"/>
      <c r="X113" s="56">
        <v>1056</v>
      </c>
      <c r="Y113" s="56"/>
      <c r="Z113" s="56"/>
      <c r="AA113" s="56"/>
      <c r="AB113" s="56"/>
      <c r="AC113" s="56"/>
      <c r="AD113" s="56"/>
      <c r="AE113" s="57">
        <v>440</v>
      </c>
      <c r="AF113" s="57">
        <v>23</v>
      </c>
      <c r="AG113" s="57">
        <v>4</v>
      </c>
      <c r="AH113" s="57">
        <v>2</v>
      </c>
      <c r="AI113" s="55">
        <v>21</v>
      </c>
      <c r="AJ113" s="55">
        <v>3</v>
      </c>
      <c r="AK113" s="55"/>
      <c r="AL113" s="55"/>
      <c r="AM113" s="55">
        <v>465</v>
      </c>
      <c r="AN113" s="55">
        <v>24</v>
      </c>
      <c r="AO113" s="58">
        <v>21.09</v>
      </c>
      <c r="AP113" s="58">
        <v>7.334</v>
      </c>
      <c r="AQ113" s="58">
        <v>20.632</v>
      </c>
      <c r="AR113" s="58">
        <v>6.5</v>
      </c>
      <c r="AS113" s="39"/>
    </row>
    <row r="114" spans="1:45" ht="12.75">
      <c r="A114" s="59" t="s">
        <v>23</v>
      </c>
      <c r="B114" s="60" t="s">
        <v>61</v>
      </c>
      <c r="C114" s="61" t="s">
        <v>23</v>
      </c>
      <c r="D114" s="62"/>
      <c r="E114" s="62"/>
      <c r="F114" s="62"/>
      <c r="G114" s="62">
        <v>58</v>
      </c>
      <c r="H114" s="62"/>
      <c r="I114" s="62"/>
      <c r="J114" s="62"/>
      <c r="K114" s="63"/>
      <c r="L114" s="62">
        <v>1056</v>
      </c>
      <c r="M114" s="62"/>
      <c r="N114" s="62"/>
      <c r="O114" s="64"/>
      <c r="P114" s="65"/>
      <c r="Q114" s="64"/>
      <c r="R114" s="64"/>
      <c r="S114" s="64"/>
      <c r="T114" s="65" t="s">
        <v>61</v>
      </c>
      <c r="U114" s="65"/>
      <c r="V114" s="64">
        <v>1056</v>
      </c>
      <c r="W114" s="64"/>
      <c r="X114" s="65"/>
      <c r="Y114" s="65">
        <v>58</v>
      </c>
      <c r="Z114" s="65"/>
      <c r="AA114" s="65"/>
      <c r="AB114" s="65"/>
      <c r="AC114" s="65"/>
      <c r="AD114" s="65"/>
      <c r="AE114" s="66"/>
      <c r="AF114" s="66"/>
      <c r="AG114" s="66"/>
      <c r="AH114" s="66"/>
      <c r="AI114" s="64"/>
      <c r="AJ114" s="64"/>
      <c r="AK114" s="64"/>
      <c r="AL114" s="64"/>
      <c r="AM114" s="64"/>
      <c r="AN114" s="64"/>
      <c r="AO114" s="67" t="s">
        <v>23</v>
      </c>
      <c r="AP114" s="67" t="s">
        <v>23</v>
      </c>
      <c r="AQ114" s="67" t="s">
        <v>23</v>
      </c>
      <c r="AR114" s="67" t="s">
        <v>23</v>
      </c>
      <c r="AS114" s="39"/>
    </row>
    <row r="115" spans="1:45" ht="108">
      <c r="A115" s="50" t="s">
        <v>434</v>
      </c>
      <c r="B115" s="51" t="s">
        <v>362</v>
      </c>
      <c r="C115" s="52">
        <v>1</v>
      </c>
      <c r="D115" s="53">
        <v>11490</v>
      </c>
      <c r="E115" s="53" t="s">
        <v>363</v>
      </c>
      <c r="F115" s="53"/>
      <c r="G115" s="53">
        <v>11490</v>
      </c>
      <c r="H115" s="53" t="s">
        <v>363</v>
      </c>
      <c r="I115" s="53"/>
      <c r="J115" s="53"/>
      <c r="K115" s="54"/>
      <c r="L115" s="53">
        <v>11490</v>
      </c>
      <c r="M115" s="53" t="s">
        <v>363</v>
      </c>
      <c r="N115" s="53"/>
      <c r="O115" s="55">
        <f>0+0</f>
        <v>0</v>
      </c>
      <c r="P115" s="56" t="s">
        <v>131</v>
      </c>
      <c r="Q115" s="55">
        <f>0+0</f>
        <v>0</v>
      </c>
      <c r="R115" s="55">
        <v>11490</v>
      </c>
      <c r="S115" s="55">
        <v>11490</v>
      </c>
      <c r="T115" s="56"/>
      <c r="U115" s="56"/>
      <c r="V115" s="55"/>
      <c r="W115" s="55"/>
      <c r="X115" s="56">
        <v>11490</v>
      </c>
      <c r="Y115" s="56"/>
      <c r="Z115" s="56"/>
      <c r="AA115" s="56"/>
      <c r="AB115" s="56"/>
      <c r="AC115" s="56"/>
      <c r="AD115" s="56"/>
      <c r="AE115" s="57"/>
      <c r="AF115" s="57"/>
      <c r="AG115" s="57"/>
      <c r="AH115" s="57">
        <v>11490</v>
      </c>
      <c r="AI115" s="55"/>
      <c r="AJ115" s="55"/>
      <c r="AK115" s="55"/>
      <c r="AL115" s="55">
        <v>11490</v>
      </c>
      <c r="AM115" s="55">
        <v>11490</v>
      </c>
      <c r="AN115" s="55">
        <v>11490</v>
      </c>
      <c r="AO115" s="58" t="s">
        <v>23</v>
      </c>
      <c r="AP115" s="58" t="s">
        <v>23</v>
      </c>
      <c r="AQ115" s="58" t="s">
        <v>23</v>
      </c>
      <c r="AR115" s="58" t="s">
        <v>23</v>
      </c>
      <c r="AS115" s="39"/>
    </row>
    <row r="116" spans="1:45" ht="21" customHeight="1">
      <c r="A116" s="86" t="s">
        <v>364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39"/>
    </row>
    <row r="117" spans="1:45" ht="17.25" customHeight="1">
      <c r="A117" s="84" t="s">
        <v>365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39"/>
    </row>
    <row r="118" spans="1:45" ht="108">
      <c r="A118" s="50" t="s">
        <v>435</v>
      </c>
      <c r="B118" s="51" t="s">
        <v>366</v>
      </c>
      <c r="C118" s="52">
        <v>0.04</v>
      </c>
      <c r="D118" s="53">
        <v>1180.88</v>
      </c>
      <c r="E118" s="53" t="s">
        <v>367</v>
      </c>
      <c r="F118" s="53">
        <v>0.88</v>
      </c>
      <c r="G118" s="53">
        <v>47</v>
      </c>
      <c r="H118" s="53" t="s">
        <v>368</v>
      </c>
      <c r="I118" s="53"/>
      <c r="J118" s="53" t="s">
        <v>369</v>
      </c>
      <c r="K118" s="54" t="s">
        <v>370</v>
      </c>
      <c r="L118" s="53">
        <v>555</v>
      </c>
      <c r="M118" s="53" t="s">
        <v>371</v>
      </c>
      <c r="N118" s="53"/>
      <c r="O118" s="55">
        <f>22+0</f>
        <v>22</v>
      </c>
      <c r="P118" s="56" t="s">
        <v>60</v>
      </c>
      <c r="Q118" s="55">
        <f>465+0</f>
        <v>465</v>
      </c>
      <c r="R118" s="55">
        <v>47</v>
      </c>
      <c r="S118" s="55">
        <v>555</v>
      </c>
      <c r="T118" s="56"/>
      <c r="U118" s="56"/>
      <c r="V118" s="55"/>
      <c r="W118" s="55"/>
      <c r="X118" s="56">
        <v>1057</v>
      </c>
      <c r="Y118" s="56"/>
      <c r="Z118" s="56"/>
      <c r="AA118" s="56"/>
      <c r="AB118" s="56"/>
      <c r="AC118" s="56"/>
      <c r="AD118" s="56"/>
      <c r="AE118" s="57">
        <v>465</v>
      </c>
      <c r="AF118" s="57"/>
      <c r="AG118" s="57"/>
      <c r="AH118" s="57">
        <v>90</v>
      </c>
      <c r="AI118" s="55">
        <v>22</v>
      </c>
      <c r="AJ118" s="55"/>
      <c r="AK118" s="55"/>
      <c r="AL118" s="55">
        <v>25</v>
      </c>
      <c r="AM118" s="55">
        <v>555</v>
      </c>
      <c r="AN118" s="55">
        <v>47</v>
      </c>
      <c r="AO118" s="58">
        <v>21.09</v>
      </c>
      <c r="AP118" s="58">
        <v>10.205</v>
      </c>
      <c r="AQ118" s="58">
        <v>21.09</v>
      </c>
      <c r="AR118" s="58">
        <v>3.578</v>
      </c>
      <c r="AS118" s="39"/>
    </row>
    <row r="119" spans="1:45" ht="12.75">
      <c r="A119" s="59" t="s">
        <v>23</v>
      </c>
      <c r="B119" s="60" t="s">
        <v>61</v>
      </c>
      <c r="C119" s="61" t="s">
        <v>23</v>
      </c>
      <c r="D119" s="62"/>
      <c r="E119" s="62"/>
      <c r="F119" s="62"/>
      <c r="G119" s="62">
        <v>76</v>
      </c>
      <c r="H119" s="62"/>
      <c r="I119" s="62"/>
      <c r="J119" s="62"/>
      <c r="K119" s="63"/>
      <c r="L119" s="62">
        <v>1057</v>
      </c>
      <c r="M119" s="62"/>
      <c r="N119" s="62"/>
      <c r="O119" s="64"/>
      <c r="P119" s="65"/>
      <c r="Q119" s="64"/>
      <c r="R119" s="64"/>
      <c r="S119" s="64"/>
      <c r="T119" s="65" t="s">
        <v>61</v>
      </c>
      <c r="U119" s="65"/>
      <c r="V119" s="64">
        <v>1057</v>
      </c>
      <c r="W119" s="64"/>
      <c r="X119" s="65"/>
      <c r="Y119" s="65">
        <v>76</v>
      </c>
      <c r="Z119" s="65"/>
      <c r="AA119" s="65"/>
      <c r="AB119" s="65"/>
      <c r="AC119" s="65"/>
      <c r="AD119" s="65"/>
      <c r="AE119" s="66"/>
      <c r="AF119" s="66"/>
      <c r="AG119" s="66"/>
      <c r="AH119" s="66"/>
      <c r="AI119" s="64"/>
      <c r="AJ119" s="64"/>
      <c r="AK119" s="64"/>
      <c r="AL119" s="64"/>
      <c r="AM119" s="64"/>
      <c r="AN119" s="64"/>
      <c r="AO119" s="67" t="s">
        <v>23</v>
      </c>
      <c r="AP119" s="67" t="s">
        <v>23</v>
      </c>
      <c r="AQ119" s="67" t="s">
        <v>23</v>
      </c>
      <c r="AR119" s="67" t="s">
        <v>23</v>
      </c>
      <c r="AS119" s="39"/>
    </row>
    <row r="120" spans="1:45" ht="96">
      <c r="A120" s="50" t="s">
        <v>436</v>
      </c>
      <c r="B120" s="51" t="s">
        <v>372</v>
      </c>
      <c r="C120" s="52">
        <v>0.03</v>
      </c>
      <c r="D120" s="53">
        <v>1253.4</v>
      </c>
      <c r="E120" s="53" t="s">
        <v>373</v>
      </c>
      <c r="F120" s="53">
        <v>0.88</v>
      </c>
      <c r="G120" s="53">
        <v>38</v>
      </c>
      <c r="H120" s="53" t="s">
        <v>374</v>
      </c>
      <c r="I120" s="53"/>
      <c r="J120" s="53" t="s">
        <v>369</v>
      </c>
      <c r="K120" s="54" t="s">
        <v>370</v>
      </c>
      <c r="L120" s="53">
        <v>462</v>
      </c>
      <c r="M120" s="53" t="s">
        <v>375</v>
      </c>
      <c r="N120" s="53"/>
      <c r="O120" s="55">
        <f>19+0</f>
        <v>19</v>
      </c>
      <c r="P120" s="56" t="s">
        <v>60</v>
      </c>
      <c r="Q120" s="55">
        <f>395+0</f>
        <v>395</v>
      </c>
      <c r="R120" s="55">
        <v>38</v>
      </c>
      <c r="S120" s="55">
        <v>462</v>
      </c>
      <c r="T120" s="56"/>
      <c r="U120" s="56"/>
      <c r="V120" s="55"/>
      <c r="W120" s="55"/>
      <c r="X120" s="56">
        <v>889</v>
      </c>
      <c r="Y120" s="56"/>
      <c r="Z120" s="56"/>
      <c r="AA120" s="56"/>
      <c r="AB120" s="56"/>
      <c r="AC120" s="56"/>
      <c r="AD120" s="56"/>
      <c r="AE120" s="57">
        <v>395</v>
      </c>
      <c r="AF120" s="57"/>
      <c r="AG120" s="57"/>
      <c r="AH120" s="57">
        <v>67</v>
      </c>
      <c r="AI120" s="55">
        <v>19</v>
      </c>
      <c r="AJ120" s="55"/>
      <c r="AK120" s="55"/>
      <c r="AL120" s="55">
        <v>19</v>
      </c>
      <c r="AM120" s="55">
        <v>462</v>
      </c>
      <c r="AN120" s="55">
        <v>38</v>
      </c>
      <c r="AO120" s="58">
        <v>21.09</v>
      </c>
      <c r="AP120" s="58">
        <v>10.205</v>
      </c>
      <c r="AQ120" s="58">
        <v>21.09</v>
      </c>
      <c r="AR120" s="58">
        <v>3.578</v>
      </c>
      <c r="AS120" s="39"/>
    </row>
    <row r="121" spans="1:45" ht="12.75">
      <c r="A121" s="59" t="s">
        <v>23</v>
      </c>
      <c r="B121" s="60" t="s">
        <v>61</v>
      </c>
      <c r="C121" s="61" t="s">
        <v>23</v>
      </c>
      <c r="D121" s="62"/>
      <c r="E121" s="62"/>
      <c r="F121" s="62"/>
      <c r="G121" s="62">
        <v>63</v>
      </c>
      <c r="H121" s="62"/>
      <c r="I121" s="62"/>
      <c r="J121" s="62"/>
      <c r="K121" s="63"/>
      <c r="L121" s="62">
        <v>889</v>
      </c>
      <c r="M121" s="62"/>
      <c r="N121" s="62"/>
      <c r="O121" s="64"/>
      <c r="P121" s="65"/>
      <c r="Q121" s="64"/>
      <c r="R121" s="64"/>
      <c r="S121" s="64"/>
      <c r="T121" s="65" t="s">
        <v>61</v>
      </c>
      <c r="U121" s="65"/>
      <c r="V121" s="64">
        <v>889</v>
      </c>
      <c r="W121" s="64"/>
      <c r="X121" s="65"/>
      <c r="Y121" s="65">
        <v>63</v>
      </c>
      <c r="Z121" s="65"/>
      <c r="AA121" s="65"/>
      <c r="AB121" s="65"/>
      <c r="AC121" s="65"/>
      <c r="AD121" s="65"/>
      <c r="AE121" s="66"/>
      <c r="AF121" s="66"/>
      <c r="AG121" s="66"/>
      <c r="AH121" s="66"/>
      <c r="AI121" s="64"/>
      <c r="AJ121" s="64"/>
      <c r="AK121" s="64"/>
      <c r="AL121" s="64"/>
      <c r="AM121" s="64"/>
      <c r="AN121" s="64"/>
      <c r="AO121" s="67" t="s">
        <v>23</v>
      </c>
      <c r="AP121" s="67" t="s">
        <v>23</v>
      </c>
      <c r="AQ121" s="67" t="s">
        <v>23</v>
      </c>
      <c r="AR121" s="67" t="s">
        <v>23</v>
      </c>
      <c r="AS121" s="39"/>
    </row>
    <row r="122" spans="1:45" ht="17.25" customHeight="1">
      <c r="A122" s="84" t="s">
        <v>376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39"/>
    </row>
    <row r="123" spans="1:45" ht="96">
      <c r="A123" s="50" t="s">
        <v>437</v>
      </c>
      <c r="B123" s="51" t="s">
        <v>377</v>
      </c>
      <c r="C123" s="52">
        <v>0.5</v>
      </c>
      <c r="D123" s="53">
        <v>38.66</v>
      </c>
      <c r="E123" s="53"/>
      <c r="F123" s="53">
        <v>38.66</v>
      </c>
      <c r="G123" s="53">
        <v>19</v>
      </c>
      <c r="H123" s="53"/>
      <c r="I123" s="53">
        <v>19</v>
      </c>
      <c r="J123" s="53"/>
      <c r="K123" s="54">
        <v>12.615</v>
      </c>
      <c r="L123" s="53">
        <v>244</v>
      </c>
      <c r="M123" s="53"/>
      <c r="N123" s="53">
        <v>244</v>
      </c>
      <c r="O123" s="55">
        <f>0+0</f>
        <v>0</v>
      </c>
      <c r="P123" s="56" t="s">
        <v>60</v>
      </c>
      <c r="Q123" s="55">
        <f>0+0</f>
        <v>0</v>
      </c>
      <c r="R123" s="55">
        <v>19</v>
      </c>
      <c r="S123" s="55">
        <v>244</v>
      </c>
      <c r="T123" s="56"/>
      <c r="U123" s="56"/>
      <c r="V123" s="55"/>
      <c r="W123" s="55"/>
      <c r="X123" s="56">
        <v>244</v>
      </c>
      <c r="Y123" s="56"/>
      <c r="Z123" s="56"/>
      <c r="AA123" s="56"/>
      <c r="AB123" s="56"/>
      <c r="AC123" s="56"/>
      <c r="AD123" s="56"/>
      <c r="AE123" s="57"/>
      <c r="AF123" s="57">
        <v>244</v>
      </c>
      <c r="AG123" s="57"/>
      <c r="AH123" s="57"/>
      <c r="AI123" s="55"/>
      <c r="AJ123" s="55">
        <v>19</v>
      </c>
      <c r="AK123" s="55"/>
      <c r="AL123" s="55"/>
      <c r="AM123" s="55">
        <v>244</v>
      </c>
      <c r="AN123" s="55">
        <v>19</v>
      </c>
      <c r="AO123" s="58" t="s">
        <v>23</v>
      </c>
      <c r="AP123" s="58">
        <v>12.615</v>
      </c>
      <c r="AQ123" s="58" t="s">
        <v>23</v>
      </c>
      <c r="AR123" s="58" t="s">
        <v>23</v>
      </c>
      <c r="AS123" s="39"/>
    </row>
    <row r="124" spans="1:45" ht="12.75">
      <c r="A124" s="59" t="s">
        <v>23</v>
      </c>
      <c r="B124" s="60" t="s">
        <v>61</v>
      </c>
      <c r="C124" s="61" t="s">
        <v>23</v>
      </c>
      <c r="D124" s="62"/>
      <c r="E124" s="62"/>
      <c r="F124" s="62"/>
      <c r="G124" s="62">
        <v>19</v>
      </c>
      <c r="H124" s="62"/>
      <c r="I124" s="62"/>
      <c r="J124" s="62"/>
      <c r="K124" s="63"/>
      <c r="L124" s="62">
        <v>244</v>
      </c>
      <c r="M124" s="62"/>
      <c r="N124" s="62"/>
      <c r="O124" s="64"/>
      <c r="P124" s="65"/>
      <c r="Q124" s="64"/>
      <c r="R124" s="64"/>
      <c r="S124" s="64"/>
      <c r="T124" s="65" t="s">
        <v>61</v>
      </c>
      <c r="U124" s="65"/>
      <c r="V124" s="64">
        <v>244</v>
      </c>
      <c r="W124" s="64"/>
      <c r="X124" s="65"/>
      <c r="Y124" s="65">
        <v>19</v>
      </c>
      <c r="Z124" s="65"/>
      <c r="AA124" s="65"/>
      <c r="AB124" s="65"/>
      <c r="AC124" s="65"/>
      <c r="AD124" s="65"/>
      <c r="AE124" s="66"/>
      <c r="AF124" s="66"/>
      <c r="AG124" s="66"/>
      <c r="AH124" s="66"/>
      <c r="AI124" s="64"/>
      <c r="AJ124" s="64"/>
      <c r="AK124" s="64"/>
      <c r="AL124" s="64"/>
      <c r="AM124" s="64"/>
      <c r="AN124" s="64"/>
      <c r="AO124" s="67" t="s">
        <v>23</v>
      </c>
      <c r="AP124" s="67" t="s">
        <v>23</v>
      </c>
      <c r="AQ124" s="67" t="s">
        <v>23</v>
      </c>
      <c r="AR124" s="67" t="s">
        <v>23</v>
      </c>
      <c r="AS124" s="39"/>
    </row>
    <row r="125" spans="1:45" ht="108">
      <c r="A125" s="50" t="s">
        <v>438</v>
      </c>
      <c r="B125" s="51" t="s">
        <v>378</v>
      </c>
      <c r="C125" s="52">
        <v>0.5</v>
      </c>
      <c r="D125" s="53">
        <v>11.56</v>
      </c>
      <c r="E125" s="53"/>
      <c r="F125" s="53">
        <v>11.56</v>
      </c>
      <c r="G125" s="53">
        <v>6</v>
      </c>
      <c r="H125" s="53"/>
      <c r="I125" s="53">
        <v>6</v>
      </c>
      <c r="J125" s="53"/>
      <c r="K125" s="54">
        <v>9.38</v>
      </c>
      <c r="L125" s="53">
        <v>54</v>
      </c>
      <c r="M125" s="53"/>
      <c r="N125" s="53">
        <v>54</v>
      </c>
      <c r="O125" s="55">
        <f>0+0</f>
        <v>0</v>
      </c>
      <c r="P125" s="56" t="s">
        <v>60</v>
      </c>
      <c r="Q125" s="55">
        <f>0+0</f>
        <v>0</v>
      </c>
      <c r="R125" s="55">
        <v>6</v>
      </c>
      <c r="S125" s="55">
        <v>54</v>
      </c>
      <c r="T125" s="56"/>
      <c r="U125" s="56"/>
      <c r="V125" s="55"/>
      <c r="W125" s="55"/>
      <c r="X125" s="56">
        <v>54</v>
      </c>
      <c r="Y125" s="56"/>
      <c r="Z125" s="56"/>
      <c r="AA125" s="56"/>
      <c r="AB125" s="56"/>
      <c r="AC125" s="56"/>
      <c r="AD125" s="56"/>
      <c r="AE125" s="57"/>
      <c r="AF125" s="57">
        <v>54</v>
      </c>
      <c r="AG125" s="57"/>
      <c r="AH125" s="57"/>
      <c r="AI125" s="55"/>
      <c r="AJ125" s="55">
        <v>6</v>
      </c>
      <c r="AK125" s="55"/>
      <c r="AL125" s="55"/>
      <c r="AM125" s="55">
        <v>54</v>
      </c>
      <c r="AN125" s="55">
        <v>6</v>
      </c>
      <c r="AO125" s="58" t="s">
        <v>23</v>
      </c>
      <c r="AP125" s="58">
        <v>9.38</v>
      </c>
      <c r="AQ125" s="58" t="s">
        <v>23</v>
      </c>
      <c r="AR125" s="58" t="s">
        <v>23</v>
      </c>
      <c r="AS125" s="39"/>
    </row>
    <row r="126" spans="1:45" ht="12.75">
      <c r="A126" s="59" t="s">
        <v>23</v>
      </c>
      <c r="B126" s="60" t="s">
        <v>61</v>
      </c>
      <c r="C126" s="61" t="s">
        <v>23</v>
      </c>
      <c r="D126" s="62"/>
      <c r="E126" s="62"/>
      <c r="F126" s="62"/>
      <c r="G126" s="62">
        <v>6</v>
      </c>
      <c r="H126" s="62"/>
      <c r="I126" s="62"/>
      <c r="J126" s="62"/>
      <c r="K126" s="63"/>
      <c r="L126" s="62">
        <v>54</v>
      </c>
      <c r="M126" s="62"/>
      <c r="N126" s="62"/>
      <c r="O126" s="64"/>
      <c r="P126" s="65"/>
      <c r="Q126" s="64"/>
      <c r="R126" s="64"/>
      <c r="S126" s="64"/>
      <c r="T126" s="65" t="s">
        <v>61</v>
      </c>
      <c r="U126" s="65"/>
      <c r="V126" s="64">
        <v>54</v>
      </c>
      <c r="W126" s="64"/>
      <c r="X126" s="65"/>
      <c r="Y126" s="65">
        <v>6</v>
      </c>
      <c r="Z126" s="65"/>
      <c r="AA126" s="65"/>
      <c r="AB126" s="65"/>
      <c r="AC126" s="65"/>
      <c r="AD126" s="65"/>
      <c r="AE126" s="66"/>
      <c r="AF126" s="66"/>
      <c r="AG126" s="66"/>
      <c r="AH126" s="66"/>
      <c r="AI126" s="64"/>
      <c r="AJ126" s="64"/>
      <c r="AK126" s="64"/>
      <c r="AL126" s="64"/>
      <c r="AM126" s="64"/>
      <c r="AN126" s="64"/>
      <c r="AO126" s="67" t="s">
        <v>23</v>
      </c>
      <c r="AP126" s="67" t="s">
        <v>23</v>
      </c>
      <c r="AQ126" s="67" t="s">
        <v>23</v>
      </c>
      <c r="AR126" s="67" t="s">
        <v>23</v>
      </c>
      <c r="AS126" s="39"/>
    </row>
    <row r="127" spans="1:45" ht="84">
      <c r="A127" s="50" t="s">
        <v>439</v>
      </c>
      <c r="B127" s="51" t="s">
        <v>379</v>
      </c>
      <c r="C127" s="52">
        <v>0.55</v>
      </c>
      <c r="D127" s="53">
        <v>26.28</v>
      </c>
      <c r="E127" s="53" t="s">
        <v>380</v>
      </c>
      <c r="F127" s="53"/>
      <c r="G127" s="53">
        <v>14</v>
      </c>
      <c r="H127" s="53" t="s">
        <v>381</v>
      </c>
      <c r="I127" s="53"/>
      <c r="J127" s="53" t="s">
        <v>115</v>
      </c>
      <c r="K127" s="54" t="s">
        <v>181</v>
      </c>
      <c r="L127" s="53">
        <v>79</v>
      </c>
      <c r="M127" s="53" t="s">
        <v>382</v>
      </c>
      <c r="N127" s="53"/>
      <c r="O127" s="55">
        <f>0+0</f>
        <v>0</v>
      </c>
      <c r="P127" s="56" t="s">
        <v>131</v>
      </c>
      <c r="Q127" s="55">
        <f>0+0</f>
        <v>0</v>
      </c>
      <c r="R127" s="55">
        <v>14</v>
      </c>
      <c r="S127" s="55">
        <v>79</v>
      </c>
      <c r="T127" s="56"/>
      <c r="U127" s="56"/>
      <c r="V127" s="55"/>
      <c r="W127" s="55"/>
      <c r="X127" s="56">
        <v>79</v>
      </c>
      <c r="Y127" s="56"/>
      <c r="Z127" s="56"/>
      <c r="AA127" s="56"/>
      <c r="AB127" s="56"/>
      <c r="AC127" s="56"/>
      <c r="AD127" s="56"/>
      <c r="AE127" s="57"/>
      <c r="AF127" s="57"/>
      <c r="AG127" s="57"/>
      <c r="AH127" s="57">
        <v>79</v>
      </c>
      <c r="AI127" s="55"/>
      <c r="AJ127" s="55"/>
      <c r="AK127" s="55"/>
      <c r="AL127" s="55">
        <v>14</v>
      </c>
      <c r="AM127" s="55">
        <v>79</v>
      </c>
      <c r="AN127" s="55">
        <v>14</v>
      </c>
      <c r="AO127" s="58">
        <v>21.09</v>
      </c>
      <c r="AP127" s="58">
        <v>7.18</v>
      </c>
      <c r="AQ127" s="58">
        <v>21.09</v>
      </c>
      <c r="AR127" s="58">
        <v>5.48</v>
      </c>
      <c r="AS127" s="39"/>
    </row>
    <row r="128" spans="1:45" ht="38.25">
      <c r="A128" s="83" t="s">
        <v>383</v>
      </c>
      <c r="B128" s="83"/>
      <c r="C128" s="83"/>
      <c r="D128" s="83"/>
      <c r="E128" s="83"/>
      <c r="F128" s="83"/>
      <c r="G128" s="68" t="s">
        <v>384</v>
      </c>
      <c r="H128" s="68" t="s">
        <v>384</v>
      </c>
      <c r="I128" s="68" t="s">
        <v>384</v>
      </c>
      <c r="J128" s="68"/>
      <c r="K128" s="68"/>
      <c r="L128" s="68">
        <v>150548</v>
      </c>
      <c r="M128" s="68" t="s">
        <v>385</v>
      </c>
      <c r="N128" s="68" t="s">
        <v>386</v>
      </c>
      <c r="O128" s="68" t="s">
        <v>384</v>
      </c>
      <c r="P128" s="68" t="s">
        <v>384</v>
      </c>
      <c r="Q128" s="68" t="s">
        <v>384</v>
      </c>
      <c r="R128" s="68" t="s">
        <v>384</v>
      </c>
      <c r="S128" s="68" t="s">
        <v>384</v>
      </c>
      <c r="T128" s="68" t="s">
        <v>384</v>
      </c>
      <c r="U128" s="68" t="s">
        <v>384</v>
      </c>
      <c r="V128" s="68" t="s">
        <v>384</v>
      </c>
      <c r="W128" s="68" t="s">
        <v>384</v>
      </c>
      <c r="X128" s="68" t="s">
        <v>384</v>
      </c>
      <c r="Y128" s="68" t="s">
        <v>384</v>
      </c>
      <c r="Z128" s="68" t="s">
        <v>384</v>
      </c>
      <c r="AA128" s="68" t="s">
        <v>384</v>
      </c>
      <c r="AB128" s="68" t="s">
        <v>384</v>
      </c>
      <c r="AC128" s="68" t="s">
        <v>384</v>
      </c>
      <c r="AD128" s="68" t="s">
        <v>384</v>
      </c>
      <c r="AE128" s="68" t="s">
        <v>384</v>
      </c>
      <c r="AF128" s="68" t="s">
        <v>384</v>
      </c>
      <c r="AG128" s="68" t="s">
        <v>384</v>
      </c>
      <c r="AH128" s="68" t="s">
        <v>384</v>
      </c>
      <c r="AI128" s="68" t="s">
        <v>384</v>
      </c>
      <c r="AJ128" s="68" t="s">
        <v>384</v>
      </c>
      <c r="AK128" s="68" t="s">
        <v>384</v>
      </c>
      <c r="AL128" s="68" t="s">
        <v>384</v>
      </c>
      <c r="AM128" s="68"/>
      <c r="AN128" s="68"/>
      <c r="AO128" s="68" t="s">
        <v>384</v>
      </c>
      <c r="AP128" s="68" t="s">
        <v>384</v>
      </c>
      <c r="AQ128" s="68" t="s">
        <v>384</v>
      </c>
      <c r="AR128" s="68" t="s">
        <v>384</v>
      </c>
      <c r="AS128" s="39"/>
    </row>
    <row r="129" spans="1:45" ht="12.75">
      <c r="A129" s="83" t="s">
        <v>387</v>
      </c>
      <c r="B129" s="83"/>
      <c r="C129" s="83"/>
      <c r="D129" s="83"/>
      <c r="E129" s="83"/>
      <c r="F129" s="83"/>
      <c r="G129" s="68" t="s">
        <v>384</v>
      </c>
      <c r="H129" s="68" t="s">
        <v>384</v>
      </c>
      <c r="I129" s="68" t="s">
        <v>384</v>
      </c>
      <c r="J129" s="68"/>
      <c r="K129" s="68"/>
      <c r="L129" s="68">
        <v>33073</v>
      </c>
      <c r="M129" s="68"/>
      <c r="N129" s="68"/>
      <c r="O129" s="68" t="s">
        <v>384</v>
      </c>
      <c r="P129" s="68" t="s">
        <v>384</v>
      </c>
      <c r="Q129" s="68" t="s">
        <v>384</v>
      </c>
      <c r="R129" s="68" t="s">
        <v>384</v>
      </c>
      <c r="S129" s="68" t="s">
        <v>384</v>
      </c>
      <c r="T129" s="68" t="s">
        <v>384</v>
      </c>
      <c r="U129" s="68" t="s">
        <v>384</v>
      </c>
      <c r="V129" s="68" t="s">
        <v>384</v>
      </c>
      <c r="W129" s="68" t="s">
        <v>384</v>
      </c>
      <c r="X129" s="68" t="s">
        <v>384</v>
      </c>
      <c r="Y129" s="68" t="s">
        <v>384</v>
      </c>
      <c r="Z129" s="68" t="s">
        <v>384</v>
      </c>
      <c r="AA129" s="68" t="s">
        <v>384</v>
      </c>
      <c r="AB129" s="68" t="s">
        <v>384</v>
      </c>
      <c r="AC129" s="68" t="s">
        <v>384</v>
      </c>
      <c r="AD129" s="68" t="s">
        <v>384</v>
      </c>
      <c r="AE129" s="68" t="s">
        <v>384</v>
      </c>
      <c r="AF129" s="68" t="s">
        <v>384</v>
      </c>
      <c r="AG129" s="68" t="s">
        <v>384</v>
      </c>
      <c r="AH129" s="68" t="s">
        <v>384</v>
      </c>
      <c r="AI129" s="68" t="s">
        <v>384</v>
      </c>
      <c r="AJ129" s="68" t="s">
        <v>384</v>
      </c>
      <c r="AK129" s="68" t="s">
        <v>384</v>
      </c>
      <c r="AL129" s="68" t="s">
        <v>384</v>
      </c>
      <c r="AM129" s="68"/>
      <c r="AN129" s="68"/>
      <c r="AO129" s="68" t="s">
        <v>384</v>
      </c>
      <c r="AP129" s="68" t="s">
        <v>384</v>
      </c>
      <c r="AQ129" s="68" t="s">
        <v>384</v>
      </c>
      <c r="AR129" s="68" t="s">
        <v>384</v>
      </c>
      <c r="AS129" s="39"/>
    </row>
    <row r="130" spans="1:45" ht="12.75">
      <c r="A130" s="83" t="s">
        <v>388</v>
      </c>
      <c r="B130" s="83"/>
      <c r="C130" s="83"/>
      <c r="D130" s="83"/>
      <c r="E130" s="83"/>
      <c r="F130" s="83"/>
      <c r="G130" s="68" t="s">
        <v>384</v>
      </c>
      <c r="H130" s="68" t="s">
        <v>384</v>
      </c>
      <c r="I130" s="68" t="s">
        <v>384</v>
      </c>
      <c r="J130" s="68"/>
      <c r="K130" s="68"/>
      <c r="L130" s="68">
        <v>17603</v>
      </c>
      <c r="M130" s="68"/>
      <c r="N130" s="68"/>
      <c r="O130" s="68" t="s">
        <v>384</v>
      </c>
      <c r="P130" s="68" t="s">
        <v>384</v>
      </c>
      <c r="Q130" s="68" t="s">
        <v>384</v>
      </c>
      <c r="R130" s="68" t="s">
        <v>384</v>
      </c>
      <c r="S130" s="68" t="s">
        <v>384</v>
      </c>
      <c r="T130" s="68" t="s">
        <v>384</v>
      </c>
      <c r="U130" s="68" t="s">
        <v>384</v>
      </c>
      <c r="V130" s="68" t="s">
        <v>384</v>
      </c>
      <c r="W130" s="68" t="s">
        <v>384</v>
      </c>
      <c r="X130" s="68" t="s">
        <v>384</v>
      </c>
      <c r="Y130" s="68" t="s">
        <v>384</v>
      </c>
      <c r="Z130" s="68" t="s">
        <v>384</v>
      </c>
      <c r="AA130" s="68" t="s">
        <v>384</v>
      </c>
      <c r="AB130" s="68" t="s">
        <v>384</v>
      </c>
      <c r="AC130" s="68" t="s">
        <v>384</v>
      </c>
      <c r="AD130" s="68" t="s">
        <v>384</v>
      </c>
      <c r="AE130" s="68" t="s">
        <v>384</v>
      </c>
      <c r="AF130" s="68" t="s">
        <v>384</v>
      </c>
      <c r="AG130" s="68" t="s">
        <v>384</v>
      </c>
      <c r="AH130" s="68" t="s">
        <v>384</v>
      </c>
      <c r="AI130" s="68" t="s">
        <v>384</v>
      </c>
      <c r="AJ130" s="68" t="s">
        <v>384</v>
      </c>
      <c r="AK130" s="68" t="s">
        <v>384</v>
      </c>
      <c r="AL130" s="68" t="s">
        <v>384</v>
      </c>
      <c r="AM130" s="68"/>
      <c r="AN130" s="68"/>
      <c r="AO130" s="68" t="s">
        <v>384</v>
      </c>
      <c r="AP130" s="68" t="s">
        <v>384</v>
      </c>
      <c r="AQ130" s="68" t="s">
        <v>384</v>
      </c>
      <c r="AR130" s="68" t="s">
        <v>384</v>
      </c>
      <c r="AS130" s="39"/>
    </row>
    <row r="131" spans="1:45" ht="12.75">
      <c r="A131" s="82" t="s">
        <v>389</v>
      </c>
      <c r="B131" s="82"/>
      <c r="C131" s="82"/>
      <c r="D131" s="82"/>
      <c r="E131" s="82"/>
      <c r="F131" s="82"/>
      <c r="G131" s="69" t="s">
        <v>384</v>
      </c>
      <c r="H131" s="69" t="s">
        <v>384</v>
      </c>
      <c r="I131" s="69" t="s">
        <v>384</v>
      </c>
      <c r="J131" s="69"/>
      <c r="K131" s="69"/>
      <c r="L131" s="69"/>
      <c r="M131" s="69"/>
      <c r="N131" s="69"/>
      <c r="O131" s="69" t="s">
        <v>384</v>
      </c>
      <c r="P131" s="69" t="s">
        <v>384</v>
      </c>
      <c r="Q131" s="69" t="s">
        <v>384</v>
      </c>
      <c r="R131" s="69" t="s">
        <v>384</v>
      </c>
      <c r="S131" s="69" t="s">
        <v>384</v>
      </c>
      <c r="T131" s="69" t="s">
        <v>384</v>
      </c>
      <c r="U131" s="69" t="s">
        <v>384</v>
      </c>
      <c r="V131" s="69" t="s">
        <v>384</v>
      </c>
      <c r="W131" s="69" t="s">
        <v>384</v>
      </c>
      <c r="X131" s="69" t="s">
        <v>384</v>
      </c>
      <c r="Y131" s="69" t="s">
        <v>384</v>
      </c>
      <c r="Z131" s="69" t="s">
        <v>384</v>
      </c>
      <c r="AA131" s="69" t="s">
        <v>384</v>
      </c>
      <c r="AB131" s="69" t="s">
        <v>384</v>
      </c>
      <c r="AC131" s="69" t="s">
        <v>384</v>
      </c>
      <c r="AD131" s="69" t="s">
        <v>384</v>
      </c>
      <c r="AE131" s="69" t="s">
        <v>384</v>
      </c>
      <c r="AF131" s="69" t="s">
        <v>384</v>
      </c>
      <c r="AG131" s="69" t="s">
        <v>384</v>
      </c>
      <c r="AH131" s="69" t="s">
        <v>384</v>
      </c>
      <c r="AI131" s="69" t="s">
        <v>384</v>
      </c>
      <c r="AJ131" s="69" t="s">
        <v>384</v>
      </c>
      <c r="AK131" s="69" t="s">
        <v>384</v>
      </c>
      <c r="AL131" s="69" t="s">
        <v>384</v>
      </c>
      <c r="AM131" s="69"/>
      <c r="AN131" s="69"/>
      <c r="AO131" s="69" t="s">
        <v>384</v>
      </c>
      <c r="AP131" s="69" t="s">
        <v>384</v>
      </c>
      <c r="AQ131" s="69" t="s">
        <v>384</v>
      </c>
      <c r="AR131" s="69" t="s">
        <v>384</v>
      </c>
      <c r="AS131" s="39"/>
    </row>
    <row r="132" spans="1:45" ht="12.75">
      <c r="A132" s="83" t="s">
        <v>390</v>
      </c>
      <c r="B132" s="83"/>
      <c r="C132" s="83"/>
      <c r="D132" s="83"/>
      <c r="E132" s="83"/>
      <c r="F132" s="83"/>
      <c r="G132" s="68" t="s">
        <v>384</v>
      </c>
      <c r="H132" s="68" t="s">
        <v>384</v>
      </c>
      <c r="I132" s="68" t="s">
        <v>384</v>
      </c>
      <c r="J132" s="68"/>
      <c r="K132" s="68"/>
      <c r="L132" s="68">
        <v>173864</v>
      </c>
      <c r="M132" s="68"/>
      <c r="N132" s="68"/>
      <c r="O132" s="68" t="s">
        <v>384</v>
      </c>
      <c r="P132" s="68" t="s">
        <v>384</v>
      </c>
      <c r="Q132" s="68" t="s">
        <v>384</v>
      </c>
      <c r="R132" s="68" t="s">
        <v>384</v>
      </c>
      <c r="S132" s="68" t="s">
        <v>384</v>
      </c>
      <c r="T132" s="68" t="s">
        <v>384</v>
      </c>
      <c r="U132" s="68" t="s">
        <v>384</v>
      </c>
      <c r="V132" s="68" t="s">
        <v>384</v>
      </c>
      <c r="W132" s="68" t="s">
        <v>384</v>
      </c>
      <c r="X132" s="68" t="s">
        <v>384</v>
      </c>
      <c r="Y132" s="68" t="s">
        <v>384</v>
      </c>
      <c r="Z132" s="68" t="s">
        <v>384</v>
      </c>
      <c r="AA132" s="68" t="s">
        <v>384</v>
      </c>
      <c r="AB132" s="68" t="s">
        <v>384</v>
      </c>
      <c r="AC132" s="68" t="s">
        <v>384</v>
      </c>
      <c r="AD132" s="68" t="s">
        <v>384</v>
      </c>
      <c r="AE132" s="68" t="s">
        <v>384</v>
      </c>
      <c r="AF132" s="68" t="s">
        <v>384</v>
      </c>
      <c r="AG132" s="68" t="s">
        <v>384</v>
      </c>
      <c r="AH132" s="68" t="s">
        <v>384</v>
      </c>
      <c r="AI132" s="68" t="s">
        <v>384</v>
      </c>
      <c r="AJ132" s="68" t="s">
        <v>384</v>
      </c>
      <c r="AK132" s="68" t="s">
        <v>384</v>
      </c>
      <c r="AL132" s="68" t="s">
        <v>384</v>
      </c>
      <c r="AM132" s="68"/>
      <c r="AN132" s="68"/>
      <c r="AO132" s="68" t="s">
        <v>384</v>
      </c>
      <c r="AP132" s="68" t="s">
        <v>384</v>
      </c>
      <c r="AQ132" s="68" t="s">
        <v>384</v>
      </c>
      <c r="AR132" s="68" t="s">
        <v>384</v>
      </c>
      <c r="AS132" s="39"/>
    </row>
    <row r="133" spans="1:45" ht="12.75">
      <c r="A133" s="83" t="s">
        <v>391</v>
      </c>
      <c r="B133" s="83"/>
      <c r="C133" s="83"/>
      <c r="D133" s="83"/>
      <c r="E133" s="83"/>
      <c r="F133" s="83"/>
      <c r="G133" s="68" t="s">
        <v>384</v>
      </c>
      <c r="H133" s="68" t="s">
        <v>384</v>
      </c>
      <c r="I133" s="68" t="s">
        <v>384</v>
      </c>
      <c r="J133" s="68"/>
      <c r="K133" s="68"/>
      <c r="L133" s="68">
        <v>27360</v>
      </c>
      <c r="M133" s="68"/>
      <c r="N133" s="68"/>
      <c r="O133" s="68" t="s">
        <v>384</v>
      </c>
      <c r="P133" s="68" t="s">
        <v>384</v>
      </c>
      <c r="Q133" s="68" t="s">
        <v>384</v>
      </c>
      <c r="R133" s="68" t="s">
        <v>384</v>
      </c>
      <c r="S133" s="68" t="s">
        <v>384</v>
      </c>
      <c r="T133" s="68" t="s">
        <v>384</v>
      </c>
      <c r="U133" s="68" t="s">
        <v>384</v>
      </c>
      <c r="V133" s="68" t="s">
        <v>384</v>
      </c>
      <c r="W133" s="68" t="s">
        <v>384</v>
      </c>
      <c r="X133" s="68" t="s">
        <v>384</v>
      </c>
      <c r="Y133" s="68" t="s">
        <v>384</v>
      </c>
      <c r="Z133" s="68" t="s">
        <v>384</v>
      </c>
      <c r="AA133" s="68" t="s">
        <v>384</v>
      </c>
      <c r="AB133" s="68" t="s">
        <v>384</v>
      </c>
      <c r="AC133" s="68" t="s">
        <v>384</v>
      </c>
      <c r="AD133" s="68" t="s">
        <v>384</v>
      </c>
      <c r="AE133" s="68" t="s">
        <v>384</v>
      </c>
      <c r="AF133" s="68" t="s">
        <v>384</v>
      </c>
      <c r="AG133" s="68" t="s">
        <v>384</v>
      </c>
      <c r="AH133" s="68" t="s">
        <v>384</v>
      </c>
      <c r="AI133" s="68" t="s">
        <v>384</v>
      </c>
      <c r="AJ133" s="68" t="s">
        <v>384</v>
      </c>
      <c r="AK133" s="68" t="s">
        <v>384</v>
      </c>
      <c r="AL133" s="68" t="s">
        <v>384</v>
      </c>
      <c r="AM133" s="68"/>
      <c r="AN133" s="68"/>
      <c r="AO133" s="68" t="s">
        <v>384</v>
      </c>
      <c r="AP133" s="68" t="s">
        <v>384</v>
      </c>
      <c r="AQ133" s="68" t="s">
        <v>384</v>
      </c>
      <c r="AR133" s="68" t="s">
        <v>384</v>
      </c>
      <c r="AS133" s="39"/>
    </row>
    <row r="134" spans="1:45" ht="12.75">
      <c r="A134" s="83" t="s">
        <v>392</v>
      </c>
      <c r="B134" s="83"/>
      <c r="C134" s="83"/>
      <c r="D134" s="83"/>
      <c r="E134" s="83"/>
      <c r="F134" s="83"/>
      <c r="G134" s="68" t="s">
        <v>384</v>
      </c>
      <c r="H134" s="68" t="s">
        <v>384</v>
      </c>
      <c r="I134" s="68" t="s">
        <v>384</v>
      </c>
      <c r="J134" s="68"/>
      <c r="K134" s="68"/>
      <c r="L134" s="68">
        <v>201224</v>
      </c>
      <c r="M134" s="68"/>
      <c r="N134" s="68"/>
      <c r="O134" s="68" t="s">
        <v>384</v>
      </c>
      <c r="P134" s="68" t="s">
        <v>384</v>
      </c>
      <c r="Q134" s="68" t="s">
        <v>384</v>
      </c>
      <c r="R134" s="68" t="s">
        <v>384</v>
      </c>
      <c r="S134" s="68" t="s">
        <v>384</v>
      </c>
      <c r="T134" s="68" t="s">
        <v>384</v>
      </c>
      <c r="U134" s="68" t="s">
        <v>384</v>
      </c>
      <c r="V134" s="68" t="s">
        <v>384</v>
      </c>
      <c r="W134" s="68" t="s">
        <v>384</v>
      </c>
      <c r="X134" s="68" t="s">
        <v>384</v>
      </c>
      <c r="Y134" s="68" t="s">
        <v>384</v>
      </c>
      <c r="Z134" s="68" t="s">
        <v>384</v>
      </c>
      <c r="AA134" s="68" t="s">
        <v>384</v>
      </c>
      <c r="AB134" s="68" t="s">
        <v>384</v>
      </c>
      <c r="AC134" s="68" t="s">
        <v>384</v>
      </c>
      <c r="AD134" s="68" t="s">
        <v>384</v>
      </c>
      <c r="AE134" s="68" t="s">
        <v>384</v>
      </c>
      <c r="AF134" s="68" t="s">
        <v>384</v>
      </c>
      <c r="AG134" s="68" t="s">
        <v>384</v>
      </c>
      <c r="AH134" s="68" t="s">
        <v>384</v>
      </c>
      <c r="AI134" s="68" t="s">
        <v>384</v>
      </c>
      <c r="AJ134" s="68" t="s">
        <v>384</v>
      </c>
      <c r="AK134" s="68" t="s">
        <v>384</v>
      </c>
      <c r="AL134" s="68" t="s">
        <v>384</v>
      </c>
      <c r="AM134" s="68"/>
      <c r="AN134" s="68"/>
      <c r="AO134" s="68" t="s">
        <v>384</v>
      </c>
      <c r="AP134" s="68" t="s">
        <v>384</v>
      </c>
      <c r="AQ134" s="68" t="s">
        <v>384</v>
      </c>
      <c r="AR134" s="68" t="s">
        <v>384</v>
      </c>
      <c r="AS134" s="39"/>
    </row>
    <row r="135" spans="1:45" ht="12.75">
      <c r="A135" s="83" t="s">
        <v>393</v>
      </c>
      <c r="B135" s="83"/>
      <c r="C135" s="83"/>
      <c r="D135" s="83"/>
      <c r="E135" s="83"/>
      <c r="F135" s="83"/>
      <c r="G135" s="68" t="s">
        <v>384</v>
      </c>
      <c r="H135" s="68" t="s">
        <v>384</v>
      </c>
      <c r="I135" s="68" t="s">
        <v>384</v>
      </c>
      <c r="J135" s="68"/>
      <c r="K135" s="68"/>
      <c r="L135" s="68"/>
      <c r="M135" s="68"/>
      <c r="N135" s="68"/>
      <c r="O135" s="68" t="s">
        <v>384</v>
      </c>
      <c r="P135" s="68" t="s">
        <v>384</v>
      </c>
      <c r="Q135" s="68" t="s">
        <v>384</v>
      </c>
      <c r="R135" s="68" t="s">
        <v>384</v>
      </c>
      <c r="S135" s="68" t="s">
        <v>384</v>
      </c>
      <c r="T135" s="68" t="s">
        <v>384</v>
      </c>
      <c r="U135" s="68" t="s">
        <v>384</v>
      </c>
      <c r="V135" s="68" t="s">
        <v>384</v>
      </c>
      <c r="W135" s="68" t="s">
        <v>384</v>
      </c>
      <c r="X135" s="68" t="s">
        <v>384</v>
      </c>
      <c r="Y135" s="68" t="s">
        <v>384</v>
      </c>
      <c r="Z135" s="68" t="s">
        <v>384</v>
      </c>
      <c r="AA135" s="68" t="s">
        <v>384</v>
      </c>
      <c r="AB135" s="68" t="s">
        <v>384</v>
      </c>
      <c r="AC135" s="68" t="s">
        <v>384</v>
      </c>
      <c r="AD135" s="68" t="s">
        <v>384</v>
      </c>
      <c r="AE135" s="68" t="s">
        <v>384</v>
      </c>
      <c r="AF135" s="68" t="s">
        <v>384</v>
      </c>
      <c r="AG135" s="68" t="s">
        <v>384</v>
      </c>
      <c r="AH135" s="68" t="s">
        <v>384</v>
      </c>
      <c r="AI135" s="68" t="s">
        <v>384</v>
      </c>
      <c r="AJ135" s="68" t="s">
        <v>384</v>
      </c>
      <c r="AK135" s="68" t="s">
        <v>384</v>
      </c>
      <c r="AL135" s="68" t="s">
        <v>384</v>
      </c>
      <c r="AM135" s="68"/>
      <c r="AN135" s="68"/>
      <c r="AO135" s="68" t="s">
        <v>384</v>
      </c>
      <c r="AP135" s="68" t="s">
        <v>384</v>
      </c>
      <c r="AQ135" s="68" t="s">
        <v>384</v>
      </c>
      <c r="AR135" s="68" t="s">
        <v>384</v>
      </c>
      <c r="AS135" s="39"/>
    </row>
    <row r="136" spans="1:45" ht="12.75">
      <c r="A136" s="83" t="s">
        <v>394</v>
      </c>
      <c r="B136" s="83"/>
      <c r="C136" s="83"/>
      <c r="D136" s="83"/>
      <c r="E136" s="83"/>
      <c r="F136" s="83"/>
      <c r="G136" s="68" t="s">
        <v>384</v>
      </c>
      <c r="H136" s="68" t="s">
        <v>384</v>
      </c>
      <c r="I136" s="68" t="s">
        <v>384</v>
      </c>
      <c r="J136" s="68"/>
      <c r="K136" s="68"/>
      <c r="L136" s="68">
        <v>109383</v>
      </c>
      <c r="M136" s="68"/>
      <c r="N136" s="68"/>
      <c r="O136" s="68" t="s">
        <v>384</v>
      </c>
      <c r="P136" s="68" t="s">
        <v>384</v>
      </c>
      <c r="Q136" s="68" t="s">
        <v>384</v>
      </c>
      <c r="R136" s="68" t="s">
        <v>384</v>
      </c>
      <c r="S136" s="68" t="s">
        <v>384</v>
      </c>
      <c r="T136" s="68" t="s">
        <v>384</v>
      </c>
      <c r="U136" s="68" t="s">
        <v>384</v>
      </c>
      <c r="V136" s="68" t="s">
        <v>384</v>
      </c>
      <c r="W136" s="68" t="s">
        <v>384</v>
      </c>
      <c r="X136" s="68" t="s">
        <v>384</v>
      </c>
      <c r="Y136" s="68" t="s">
        <v>384</v>
      </c>
      <c r="Z136" s="68" t="s">
        <v>384</v>
      </c>
      <c r="AA136" s="68" t="s">
        <v>384</v>
      </c>
      <c r="AB136" s="68" t="s">
        <v>384</v>
      </c>
      <c r="AC136" s="68" t="s">
        <v>384</v>
      </c>
      <c r="AD136" s="68" t="s">
        <v>384</v>
      </c>
      <c r="AE136" s="68" t="s">
        <v>384</v>
      </c>
      <c r="AF136" s="68" t="s">
        <v>384</v>
      </c>
      <c r="AG136" s="68" t="s">
        <v>384</v>
      </c>
      <c r="AH136" s="68" t="s">
        <v>384</v>
      </c>
      <c r="AI136" s="68" t="s">
        <v>384</v>
      </c>
      <c r="AJ136" s="68" t="s">
        <v>384</v>
      </c>
      <c r="AK136" s="68" t="s">
        <v>384</v>
      </c>
      <c r="AL136" s="68" t="s">
        <v>384</v>
      </c>
      <c r="AM136" s="68"/>
      <c r="AN136" s="68"/>
      <c r="AO136" s="68" t="s">
        <v>384</v>
      </c>
      <c r="AP136" s="68" t="s">
        <v>384</v>
      </c>
      <c r="AQ136" s="68" t="s">
        <v>384</v>
      </c>
      <c r="AR136" s="68" t="s">
        <v>384</v>
      </c>
      <c r="AS136" s="39"/>
    </row>
    <row r="137" spans="1:45" ht="12.75">
      <c r="A137" s="83" t="s">
        <v>395</v>
      </c>
      <c r="B137" s="83"/>
      <c r="C137" s="83"/>
      <c r="D137" s="83"/>
      <c r="E137" s="83"/>
      <c r="F137" s="83"/>
      <c r="G137" s="68" t="s">
        <v>384</v>
      </c>
      <c r="H137" s="68" t="s">
        <v>384</v>
      </c>
      <c r="I137" s="68" t="s">
        <v>384</v>
      </c>
      <c r="J137" s="68"/>
      <c r="K137" s="68"/>
      <c r="L137" s="68">
        <v>2340</v>
      </c>
      <c r="M137" s="68"/>
      <c r="N137" s="68"/>
      <c r="O137" s="68" t="s">
        <v>384</v>
      </c>
      <c r="P137" s="68" t="s">
        <v>384</v>
      </c>
      <c r="Q137" s="68" t="s">
        <v>384</v>
      </c>
      <c r="R137" s="68" t="s">
        <v>384</v>
      </c>
      <c r="S137" s="68" t="s">
        <v>384</v>
      </c>
      <c r="T137" s="68" t="s">
        <v>384</v>
      </c>
      <c r="U137" s="68" t="s">
        <v>384</v>
      </c>
      <c r="V137" s="68" t="s">
        <v>384</v>
      </c>
      <c r="W137" s="68" t="s">
        <v>384</v>
      </c>
      <c r="X137" s="68" t="s">
        <v>384</v>
      </c>
      <c r="Y137" s="68" t="s">
        <v>384</v>
      </c>
      <c r="Z137" s="68" t="s">
        <v>384</v>
      </c>
      <c r="AA137" s="68" t="s">
        <v>384</v>
      </c>
      <c r="AB137" s="68" t="s">
        <v>384</v>
      </c>
      <c r="AC137" s="68" t="s">
        <v>384</v>
      </c>
      <c r="AD137" s="68" t="s">
        <v>384</v>
      </c>
      <c r="AE137" s="68" t="s">
        <v>384</v>
      </c>
      <c r="AF137" s="68" t="s">
        <v>384</v>
      </c>
      <c r="AG137" s="68" t="s">
        <v>384</v>
      </c>
      <c r="AH137" s="68" t="s">
        <v>384</v>
      </c>
      <c r="AI137" s="68" t="s">
        <v>384</v>
      </c>
      <c r="AJ137" s="68" t="s">
        <v>384</v>
      </c>
      <c r="AK137" s="68" t="s">
        <v>384</v>
      </c>
      <c r="AL137" s="68" t="s">
        <v>384</v>
      </c>
      <c r="AM137" s="68"/>
      <c r="AN137" s="68"/>
      <c r="AO137" s="68" t="s">
        <v>384</v>
      </c>
      <c r="AP137" s="68" t="s">
        <v>384</v>
      </c>
      <c r="AQ137" s="68" t="s">
        <v>384</v>
      </c>
      <c r="AR137" s="68" t="s">
        <v>384</v>
      </c>
      <c r="AS137" s="39"/>
    </row>
    <row r="138" spans="1:45" ht="12.75">
      <c r="A138" s="83" t="s">
        <v>396</v>
      </c>
      <c r="B138" s="83"/>
      <c r="C138" s="83"/>
      <c r="D138" s="83"/>
      <c r="E138" s="83"/>
      <c r="F138" s="83"/>
      <c r="G138" s="68" t="s">
        <v>384</v>
      </c>
      <c r="H138" s="68" t="s">
        <v>384</v>
      </c>
      <c r="I138" s="68" t="s">
        <v>384</v>
      </c>
      <c r="J138" s="68"/>
      <c r="K138" s="68"/>
      <c r="L138" s="68">
        <v>39461</v>
      </c>
      <c r="M138" s="68"/>
      <c r="N138" s="68"/>
      <c r="O138" s="68" t="s">
        <v>384</v>
      </c>
      <c r="P138" s="68" t="s">
        <v>384</v>
      </c>
      <c r="Q138" s="68" t="s">
        <v>384</v>
      </c>
      <c r="R138" s="68" t="s">
        <v>384</v>
      </c>
      <c r="S138" s="68" t="s">
        <v>384</v>
      </c>
      <c r="T138" s="68" t="s">
        <v>384</v>
      </c>
      <c r="U138" s="68" t="s">
        <v>384</v>
      </c>
      <c r="V138" s="68" t="s">
        <v>384</v>
      </c>
      <c r="W138" s="68" t="s">
        <v>384</v>
      </c>
      <c r="X138" s="68" t="s">
        <v>384</v>
      </c>
      <c r="Y138" s="68" t="s">
        <v>384</v>
      </c>
      <c r="Z138" s="68" t="s">
        <v>384</v>
      </c>
      <c r="AA138" s="68" t="s">
        <v>384</v>
      </c>
      <c r="AB138" s="68" t="s">
        <v>384</v>
      </c>
      <c r="AC138" s="68" t="s">
        <v>384</v>
      </c>
      <c r="AD138" s="68" t="s">
        <v>384</v>
      </c>
      <c r="AE138" s="68" t="s">
        <v>384</v>
      </c>
      <c r="AF138" s="68" t="s">
        <v>384</v>
      </c>
      <c r="AG138" s="68" t="s">
        <v>384</v>
      </c>
      <c r="AH138" s="68" t="s">
        <v>384</v>
      </c>
      <c r="AI138" s="68" t="s">
        <v>384</v>
      </c>
      <c r="AJ138" s="68" t="s">
        <v>384</v>
      </c>
      <c r="AK138" s="68" t="s">
        <v>384</v>
      </c>
      <c r="AL138" s="68" t="s">
        <v>384</v>
      </c>
      <c r="AM138" s="68"/>
      <c r="AN138" s="68"/>
      <c r="AO138" s="68" t="s">
        <v>384</v>
      </c>
      <c r="AP138" s="68" t="s">
        <v>384</v>
      </c>
      <c r="AQ138" s="68" t="s">
        <v>384</v>
      </c>
      <c r="AR138" s="68" t="s">
        <v>384</v>
      </c>
      <c r="AS138" s="39"/>
    </row>
    <row r="139" spans="1:45" ht="12.75">
      <c r="A139" s="83" t="s">
        <v>397</v>
      </c>
      <c r="B139" s="83"/>
      <c r="C139" s="83"/>
      <c r="D139" s="83"/>
      <c r="E139" s="83"/>
      <c r="F139" s="83"/>
      <c r="G139" s="68" t="s">
        <v>384</v>
      </c>
      <c r="H139" s="68" t="s">
        <v>384</v>
      </c>
      <c r="I139" s="68" t="s">
        <v>384</v>
      </c>
      <c r="J139" s="68"/>
      <c r="K139" s="68"/>
      <c r="L139" s="68">
        <v>33073</v>
      </c>
      <c r="M139" s="68"/>
      <c r="N139" s="68"/>
      <c r="O139" s="68" t="s">
        <v>384</v>
      </c>
      <c r="P139" s="68" t="s">
        <v>384</v>
      </c>
      <c r="Q139" s="68" t="s">
        <v>384</v>
      </c>
      <c r="R139" s="68" t="s">
        <v>384</v>
      </c>
      <c r="S139" s="68" t="s">
        <v>384</v>
      </c>
      <c r="T139" s="68" t="s">
        <v>384</v>
      </c>
      <c r="U139" s="68" t="s">
        <v>384</v>
      </c>
      <c r="V139" s="68" t="s">
        <v>384</v>
      </c>
      <c r="W139" s="68" t="s">
        <v>384</v>
      </c>
      <c r="X139" s="68" t="s">
        <v>384</v>
      </c>
      <c r="Y139" s="68" t="s">
        <v>384</v>
      </c>
      <c r="Z139" s="68" t="s">
        <v>384</v>
      </c>
      <c r="AA139" s="68" t="s">
        <v>384</v>
      </c>
      <c r="AB139" s="68" t="s">
        <v>384</v>
      </c>
      <c r="AC139" s="68" t="s">
        <v>384</v>
      </c>
      <c r="AD139" s="68" t="s">
        <v>384</v>
      </c>
      <c r="AE139" s="68" t="s">
        <v>384</v>
      </c>
      <c r="AF139" s="68" t="s">
        <v>384</v>
      </c>
      <c r="AG139" s="68" t="s">
        <v>384</v>
      </c>
      <c r="AH139" s="68" t="s">
        <v>384</v>
      </c>
      <c r="AI139" s="68" t="s">
        <v>384</v>
      </c>
      <c r="AJ139" s="68" t="s">
        <v>384</v>
      </c>
      <c r="AK139" s="68" t="s">
        <v>384</v>
      </c>
      <c r="AL139" s="68" t="s">
        <v>384</v>
      </c>
      <c r="AM139" s="68"/>
      <c r="AN139" s="68"/>
      <c r="AO139" s="68" t="s">
        <v>384</v>
      </c>
      <c r="AP139" s="68" t="s">
        <v>384</v>
      </c>
      <c r="AQ139" s="68" t="s">
        <v>384</v>
      </c>
      <c r="AR139" s="68" t="s">
        <v>384</v>
      </c>
      <c r="AS139" s="39"/>
    </row>
    <row r="140" spans="1:45" ht="12.75">
      <c r="A140" s="83" t="s">
        <v>398</v>
      </c>
      <c r="B140" s="83"/>
      <c r="C140" s="83"/>
      <c r="D140" s="83"/>
      <c r="E140" s="83"/>
      <c r="F140" s="83"/>
      <c r="G140" s="68" t="s">
        <v>384</v>
      </c>
      <c r="H140" s="68" t="s">
        <v>384</v>
      </c>
      <c r="I140" s="68" t="s">
        <v>384</v>
      </c>
      <c r="J140" s="68"/>
      <c r="K140" s="68"/>
      <c r="L140" s="68">
        <v>17603</v>
      </c>
      <c r="M140" s="68"/>
      <c r="N140" s="68"/>
      <c r="O140" s="68" t="s">
        <v>384</v>
      </c>
      <c r="P140" s="68" t="s">
        <v>384</v>
      </c>
      <c r="Q140" s="68" t="s">
        <v>384</v>
      </c>
      <c r="R140" s="68" t="s">
        <v>384</v>
      </c>
      <c r="S140" s="68" t="s">
        <v>384</v>
      </c>
      <c r="T140" s="68" t="s">
        <v>384</v>
      </c>
      <c r="U140" s="68" t="s">
        <v>384</v>
      </c>
      <c r="V140" s="68" t="s">
        <v>384</v>
      </c>
      <c r="W140" s="68" t="s">
        <v>384</v>
      </c>
      <c r="X140" s="68" t="s">
        <v>384</v>
      </c>
      <c r="Y140" s="68" t="s">
        <v>384</v>
      </c>
      <c r="Z140" s="68" t="s">
        <v>384</v>
      </c>
      <c r="AA140" s="68" t="s">
        <v>384</v>
      </c>
      <c r="AB140" s="68" t="s">
        <v>384</v>
      </c>
      <c r="AC140" s="68" t="s">
        <v>384</v>
      </c>
      <c r="AD140" s="68" t="s">
        <v>384</v>
      </c>
      <c r="AE140" s="68" t="s">
        <v>384</v>
      </c>
      <c r="AF140" s="68" t="s">
        <v>384</v>
      </c>
      <c r="AG140" s="68" t="s">
        <v>384</v>
      </c>
      <c r="AH140" s="68" t="s">
        <v>384</v>
      </c>
      <c r="AI140" s="68" t="s">
        <v>384</v>
      </c>
      <c r="AJ140" s="68" t="s">
        <v>384</v>
      </c>
      <c r="AK140" s="68" t="s">
        <v>384</v>
      </c>
      <c r="AL140" s="68" t="s">
        <v>384</v>
      </c>
      <c r="AM140" s="68"/>
      <c r="AN140" s="68"/>
      <c r="AO140" s="68" t="s">
        <v>384</v>
      </c>
      <c r="AP140" s="68" t="s">
        <v>384</v>
      </c>
      <c r="AQ140" s="68" t="s">
        <v>384</v>
      </c>
      <c r="AR140" s="68" t="s">
        <v>384</v>
      </c>
      <c r="AS140" s="39"/>
    </row>
    <row r="141" spans="1:45" ht="12.75">
      <c r="A141" s="83" t="s">
        <v>399</v>
      </c>
      <c r="B141" s="83"/>
      <c r="C141" s="83"/>
      <c r="D141" s="83"/>
      <c r="E141" s="83"/>
      <c r="F141" s="83"/>
      <c r="G141" s="68" t="s">
        <v>384</v>
      </c>
      <c r="H141" s="68" t="s">
        <v>384</v>
      </c>
      <c r="I141" s="68" t="s">
        <v>384</v>
      </c>
      <c r="J141" s="68"/>
      <c r="K141" s="68"/>
      <c r="L141" s="68">
        <v>36220</v>
      </c>
      <c r="M141" s="68"/>
      <c r="N141" s="68"/>
      <c r="O141" s="68" t="s">
        <v>384</v>
      </c>
      <c r="P141" s="68" t="s">
        <v>384</v>
      </c>
      <c r="Q141" s="68" t="s">
        <v>384</v>
      </c>
      <c r="R141" s="68" t="s">
        <v>384</v>
      </c>
      <c r="S141" s="68" t="s">
        <v>384</v>
      </c>
      <c r="T141" s="68" t="s">
        <v>384</v>
      </c>
      <c r="U141" s="68" t="s">
        <v>384</v>
      </c>
      <c r="V141" s="68" t="s">
        <v>384</v>
      </c>
      <c r="W141" s="68" t="s">
        <v>384</v>
      </c>
      <c r="X141" s="68" t="s">
        <v>384</v>
      </c>
      <c r="Y141" s="68" t="s">
        <v>384</v>
      </c>
      <c r="Z141" s="68" t="s">
        <v>384</v>
      </c>
      <c r="AA141" s="68" t="s">
        <v>384</v>
      </c>
      <c r="AB141" s="68" t="s">
        <v>384</v>
      </c>
      <c r="AC141" s="68" t="s">
        <v>384</v>
      </c>
      <c r="AD141" s="68" t="s">
        <v>384</v>
      </c>
      <c r="AE141" s="68" t="s">
        <v>384</v>
      </c>
      <c r="AF141" s="68" t="s">
        <v>384</v>
      </c>
      <c r="AG141" s="68" t="s">
        <v>384</v>
      </c>
      <c r="AH141" s="68" t="s">
        <v>384</v>
      </c>
      <c r="AI141" s="68" t="s">
        <v>384</v>
      </c>
      <c r="AJ141" s="68" t="s">
        <v>384</v>
      </c>
      <c r="AK141" s="68" t="s">
        <v>384</v>
      </c>
      <c r="AL141" s="68" t="s">
        <v>384</v>
      </c>
      <c r="AM141" s="68"/>
      <c r="AN141" s="68"/>
      <c r="AO141" s="68" t="s">
        <v>384</v>
      </c>
      <c r="AP141" s="68" t="s">
        <v>384</v>
      </c>
      <c r="AQ141" s="68" t="s">
        <v>384</v>
      </c>
      <c r="AR141" s="68" t="s">
        <v>384</v>
      </c>
      <c r="AS141" s="39"/>
    </row>
    <row r="142" spans="1:45" ht="12.75">
      <c r="A142" s="82" t="s">
        <v>400</v>
      </c>
      <c r="B142" s="82"/>
      <c r="C142" s="82"/>
      <c r="D142" s="82"/>
      <c r="E142" s="82"/>
      <c r="F142" s="82"/>
      <c r="G142" s="69" t="s">
        <v>384</v>
      </c>
      <c r="H142" s="69" t="s">
        <v>384</v>
      </c>
      <c r="I142" s="69" t="s">
        <v>384</v>
      </c>
      <c r="J142" s="69"/>
      <c r="K142" s="69"/>
      <c r="L142" s="69">
        <v>237444</v>
      </c>
      <c r="M142" s="69"/>
      <c r="N142" s="69"/>
      <c r="O142" s="69" t="s">
        <v>384</v>
      </c>
      <c r="P142" s="69" t="s">
        <v>384</v>
      </c>
      <c r="Q142" s="69" t="s">
        <v>384</v>
      </c>
      <c r="R142" s="69" t="s">
        <v>384</v>
      </c>
      <c r="S142" s="69" t="s">
        <v>384</v>
      </c>
      <c r="T142" s="69" t="s">
        <v>384</v>
      </c>
      <c r="U142" s="69" t="s">
        <v>384</v>
      </c>
      <c r="V142" s="69" t="s">
        <v>384</v>
      </c>
      <c r="W142" s="69" t="s">
        <v>384</v>
      </c>
      <c r="X142" s="69" t="s">
        <v>384</v>
      </c>
      <c r="Y142" s="69" t="s">
        <v>384</v>
      </c>
      <c r="Z142" s="69" t="s">
        <v>384</v>
      </c>
      <c r="AA142" s="69" t="s">
        <v>384</v>
      </c>
      <c r="AB142" s="69" t="s">
        <v>384</v>
      </c>
      <c r="AC142" s="69" t="s">
        <v>384</v>
      </c>
      <c r="AD142" s="69" t="s">
        <v>384</v>
      </c>
      <c r="AE142" s="69" t="s">
        <v>384</v>
      </c>
      <c r="AF142" s="69" t="s">
        <v>384</v>
      </c>
      <c r="AG142" s="69" t="s">
        <v>384</v>
      </c>
      <c r="AH142" s="69" t="s">
        <v>384</v>
      </c>
      <c r="AI142" s="69" t="s">
        <v>384</v>
      </c>
      <c r="AJ142" s="69" t="s">
        <v>384</v>
      </c>
      <c r="AK142" s="69" t="s">
        <v>384</v>
      </c>
      <c r="AL142" s="69" t="s">
        <v>384</v>
      </c>
      <c r="AM142" s="69"/>
      <c r="AN142" s="69"/>
      <c r="AO142" s="69" t="s">
        <v>384</v>
      </c>
      <c r="AP142" s="69" t="s">
        <v>384</v>
      </c>
      <c r="AQ142" s="69" t="s">
        <v>384</v>
      </c>
      <c r="AR142" s="69" t="s">
        <v>384</v>
      </c>
      <c r="AS142" s="39"/>
    </row>
    <row r="143" spans="15:47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43"/>
      <c r="AT143" s="43"/>
      <c r="AU143" s="43"/>
    </row>
    <row r="144" spans="1:45" ht="12.75">
      <c r="A144" s="21"/>
      <c r="D144" s="1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:45" ht="12.75">
      <c r="A145" s="22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:45" ht="12.75">
      <c r="A146" s="21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9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9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9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9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9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9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9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9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9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9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9"/>
    </row>
    <row r="560" spans="15:45" ht="12.75"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 s="39"/>
    </row>
    <row r="561" spans="15:45" ht="12.75"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 s="39"/>
    </row>
    <row r="562" spans="15:45" ht="12.75"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 s="39"/>
    </row>
    <row r="563" spans="15:45" ht="12.75"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 s="39"/>
    </row>
    <row r="564" spans="15:45" ht="12.75"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 s="39"/>
    </row>
    <row r="565" spans="15:45" ht="12.75"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 s="39"/>
    </row>
    <row r="566" spans="15:45" ht="12.75"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 s="39"/>
    </row>
    <row r="567" spans="15:45" ht="12.75">
      <c r="O567"/>
      <c r="P567"/>
      <c r="Q567"/>
      <c r="AS567" s="39"/>
    </row>
    <row r="568" spans="15:17" ht="12.75">
      <c r="O568"/>
      <c r="P568"/>
      <c r="Q568"/>
    </row>
    <row r="569" spans="15:17" ht="12.75">
      <c r="O569"/>
      <c r="P569"/>
      <c r="Q569"/>
    </row>
    <row r="570" spans="15:17" ht="12.75">
      <c r="O570"/>
      <c r="P570"/>
      <c r="Q570"/>
    </row>
  </sheetData>
  <sheetProtection/>
  <mergeCells count="44">
    <mergeCell ref="L20:L21"/>
    <mergeCell ref="D19:F19"/>
    <mergeCell ref="A7:N7"/>
    <mergeCell ref="A9:N9"/>
    <mergeCell ref="K12:L12"/>
    <mergeCell ref="K16:L16"/>
    <mergeCell ref="K15:L15"/>
    <mergeCell ref="K11:L11"/>
    <mergeCell ref="A6:N6"/>
    <mergeCell ref="A8:N8"/>
    <mergeCell ref="A19:A21"/>
    <mergeCell ref="B19:B21"/>
    <mergeCell ref="C19:C21"/>
    <mergeCell ref="J19:K19"/>
    <mergeCell ref="L19:N19"/>
    <mergeCell ref="G19:I19"/>
    <mergeCell ref="D20:D21"/>
    <mergeCell ref="G20:G21"/>
    <mergeCell ref="A128:F128"/>
    <mergeCell ref="A23:AR23"/>
    <mergeCell ref="A24:AR24"/>
    <mergeCell ref="A33:AR33"/>
    <mergeCell ref="A40:AR40"/>
    <mergeCell ref="A63:AR63"/>
    <mergeCell ref="A76:AR76"/>
    <mergeCell ref="A129:F129"/>
    <mergeCell ref="A130:F130"/>
    <mergeCell ref="A131:F131"/>
    <mergeCell ref="A132:F132"/>
    <mergeCell ref="A141:F141"/>
    <mergeCell ref="A85:AR85"/>
    <mergeCell ref="A100:AR100"/>
    <mergeCell ref="A116:AR116"/>
    <mergeCell ref="A117:AR117"/>
    <mergeCell ref="A122:AR122"/>
    <mergeCell ref="A142:F142"/>
    <mergeCell ref="A137:F137"/>
    <mergeCell ref="A138:F138"/>
    <mergeCell ref="A139:F139"/>
    <mergeCell ref="A140:F140"/>
    <mergeCell ref="A133:F133"/>
    <mergeCell ref="A134:F134"/>
    <mergeCell ref="A135:F135"/>
    <mergeCell ref="A136:F136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75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7" t="s">
        <v>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89" t="s">
        <v>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3" t="s">
        <v>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0" t="s">
        <v>47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4" t="s">
        <v>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6" t="s">
        <v>43</v>
      </c>
      <c r="L16" s="106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5">
        <f>56888/1000</f>
        <v>56.888</v>
      </c>
      <c r="L17" s="105"/>
      <c r="M17" s="47" t="s">
        <v>9</v>
      </c>
      <c r="N17" s="48">
        <f>237444/1000</f>
        <v>237.444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13970</v>
      </c>
      <c r="M19" s="47" t="s">
        <v>9</v>
      </c>
      <c r="N19" s="48">
        <v>27360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5">
        <v>217.6</v>
      </c>
      <c r="L20" s="105"/>
      <c r="M20" s="19" t="s">
        <v>10</v>
      </c>
      <c r="N20" s="48">
        <v>217.6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5">
        <f>1881/1000</f>
        <v>1.881</v>
      </c>
      <c r="L21" s="105"/>
      <c r="M21" s="19" t="s">
        <v>9</v>
      </c>
      <c r="N21" s="48">
        <f>39461/1000</f>
        <v>39.461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1" t="s">
        <v>4</v>
      </c>
      <c r="B24" s="91" t="s">
        <v>13</v>
      </c>
      <c r="C24" s="91" t="s">
        <v>16</v>
      </c>
      <c r="D24" s="97" t="s">
        <v>14</v>
      </c>
      <c r="E24" s="98"/>
      <c r="F24" s="99"/>
      <c r="G24" s="97" t="s">
        <v>15</v>
      </c>
      <c r="H24" s="98"/>
      <c r="I24" s="99"/>
      <c r="J24" s="94" t="s">
        <v>5</v>
      </c>
      <c r="K24" s="95"/>
      <c r="L24" s="96" t="s">
        <v>22</v>
      </c>
      <c r="M24" s="96"/>
      <c r="N24" s="96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2"/>
      <c r="B25" s="92"/>
      <c r="C25" s="92"/>
      <c r="D25" s="100" t="s">
        <v>12</v>
      </c>
      <c r="E25" s="23" t="s">
        <v>20</v>
      </c>
      <c r="F25" s="23" t="s">
        <v>17</v>
      </c>
      <c r="G25" s="100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6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3"/>
      <c r="B26" s="93"/>
      <c r="C26" s="93"/>
      <c r="D26" s="101"/>
      <c r="E26" s="17" t="s">
        <v>19</v>
      </c>
      <c r="F26" s="23" t="s">
        <v>18</v>
      </c>
      <c r="G26" s="101"/>
      <c r="H26" s="17" t="s">
        <v>19</v>
      </c>
      <c r="I26" s="23" t="s">
        <v>18</v>
      </c>
      <c r="J26" s="17" t="s">
        <v>19</v>
      </c>
      <c r="K26" s="23" t="s">
        <v>18</v>
      </c>
      <c r="L26" s="102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8" t="s">
        <v>50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39"/>
    </row>
    <row r="29" spans="1:45" ht="17.25" customHeight="1">
      <c r="A29" s="84" t="s">
        <v>51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39"/>
    </row>
    <row r="30" spans="1:45" ht="108">
      <c r="A30" s="50">
        <v>1</v>
      </c>
      <c r="B30" s="51" t="s">
        <v>52</v>
      </c>
      <c r="C30" s="52">
        <v>0.05</v>
      </c>
      <c r="D30" s="53">
        <v>603.48</v>
      </c>
      <c r="E30" s="53" t="s">
        <v>53</v>
      </c>
      <c r="F30" s="53" t="s">
        <v>54</v>
      </c>
      <c r="G30" s="53">
        <v>30</v>
      </c>
      <c r="H30" s="53" t="s">
        <v>55</v>
      </c>
      <c r="I30" s="53"/>
      <c r="J30" s="53" t="s">
        <v>56</v>
      </c>
      <c r="K30" s="54" t="s">
        <v>57</v>
      </c>
      <c r="L30" s="53">
        <v>445</v>
      </c>
      <c r="M30" s="53" t="s">
        <v>58</v>
      </c>
      <c r="N30" s="53" t="s">
        <v>59</v>
      </c>
      <c r="O30" s="55">
        <f>18+0</f>
        <v>18</v>
      </c>
      <c r="P30" s="56" t="s">
        <v>60</v>
      </c>
      <c r="Q30" s="55">
        <f>372+3</f>
        <v>375</v>
      </c>
      <c r="R30" s="55">
        <v>30</v>
      </c>
      <c r="S30" s="55">
        <v>445</v>
      </c>
      <c r="T30" s="56"/>
      <c r="U30" s="56"/>
      <c r="V30" s="55"/>
      <c r="W30" s="55"/>
      <c r="X30" s="56">
        <v>884</v>
      </c>
      <c r="Y30" s="56"/>
      <c r="Z30" s="56"/>
      <c r="AA30" s="56"/>
      <c r="AB30" s="56"/>
      <c r="AC30" s="56"/>
      <c r="AD30" s="56"/>
      <c r="AE30" s="57">
        <v>372</v>
      </c>
      <c r="AF30" s="57">
        <v>4</v>
      </c>
      <c r="AG30" s="57">
        <v>3</v>
      </c>
      <c r="AH30" s="57">
        <v>69</v>
      </c>
      <c r="AI30" s="55">
        <v>18</v>
      </c>
      <c r="AJ30" s="55"/>
      <c r="AK30" s="55"/>
      <c r="AL30" s="55">
        <v>12</v>
      </c>
      <c r="AM30" s="55">
        <v>445</v>
      </c>
      <c r="AN30" s="55">
        <v>30</v>
      </c>
      <c r="AO30" s="58">
        <v>21.09</v>
      </c>
      <c r="AP30" s="58">
        <v>13.207</v>
      </c>
      <c r="AQ30" s="58">
        <v>21.067</v>
      </c>
      <c r="AR30" s="58">
        <v>5.695</v>
      </c>
      <c r="AS30" s="39"/>
    </row>
    <row r="31" spans="1:45" ht="12.75">
      <c r="A31" s="59" t="s">
        <v>23</v>
      </c>
      <c r="B31" s="60" t="s">
        <v>61</v>
      </c>
      <c r="C31" s="61" t="s">
        <v>23</v>
      </c>
      <c r="D31" s="62"/>
      <c r="E31" s="62"/>
      <c r="F31" s="62"/>
      <c r="G31" s="62">
        <v>55</v>
      </c>
      <c r="H31" s="62"/>
      <c r="I31" s="62"/>
      <c r="J31" s="62"/>
      <c r="K31" s="63"/>
      <c r="L31" s="62">
        <v>884</v>
      </c>
      <c r="M31" s="62"/>
      <c r="N31" s="62"/>
      <c r="O31" s="64"/>
      <c r="P31" s="65"/>
      <c r="Q31" s="64"/>
      <c r="R31" s="64"/>
      <c r="S31" s="64"/>
      <c r="T31" s="65" t="s">
        <v>61</v>
      </c>
      <c r="U31" s="65"/>
      <c r="V31" s="64">
        <v>884</v>
      </c>
      <c r="W31" s="64"/>
      <c r="X31" s="65"/>
      <c r="Y31" s="65">
        <v>55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84">
      <c r="A32" s="50">
        <v>2</v>
      </c>
      <c r="B32" s="51" t="s">
        <v>62</v>
      </c>
      <c r="C32" s="52">
        <v>0.483</v>
      </c>
      <c r="D32" s="53">
        <v>247.94</v>
      </c>
      <c r="E32" s="53" t="s">
        <v>63</v>
      </c>
      <c r="F32" s="53" t="s">
        <v>64</v>
      </c>
      <c r="G32" s="53">
        <v>120</v>
      </c>
      <c r="H32" s="53" t="s">
        <v>65</v>
      </c>
      <c r="I32" s="53" t="s">
        <v>66</v>
      </c>
      <c r="J32" s="53" t="s">
        <v>67</v>
      </c>
      <c r="K32" s="54" t="s">
        <v>68</v>
      </c>
      <c r="L32" s="53">
        <v>2413</v>
      </c>
      <c r="M32" s="53" t="s">
        <v>69</v>
      </c>
      <c r="N32" s="53" t="s">
        <v>70</v>
      </c>
      <c r="O32" s="55">
        <f>112+1</f>
        <v>113</v>
      </c>
      <c r="P32" s="56" t="s">
        <v>60</v>
      </c>
      <c r="Q32" s="55">
        <f>2361+13</f>
        <v>2374</v>
      </c>
      <c r="R32" s="55">
        <v>120</v>
      </c>
      <c r="S32" s="55">
        <v>2413</v>
      </c>
      <c r="T32" s="56"/>
      <c r="U32" s="56"/>
      <c r="V32" s="55"/>
      <c r="W32" s="55"/>
      <c r="X32" s="56">
        <v>4954</v>
      </c>
      <c r="Y32" s="56"/>
      <c r="Z32" s="56"/>
      <c r="AA32" s="56"/>
      <c r="AB32" s="56"/>
      <c r="AC32" s="56"/>
      <c r="AD32" s="56"/>
      <c r="AE32" s="57">
        <v>2361</v>
      </c>
      <c r="AF32" s="57">
        <v>14</v>
      </c>
      <c r="AG32" s="57">
        <v>13</v>
      </c>
      <c r="AH32" s="57">
        <v>38</v>
      </c>
      <c r="AI32" s="55">
        <v>112</v>
      </c>
      <c r="AJ32" s="55">
        <v>1</v>
      </c>
      <c r="AK32" s="55">
        <v>1</v>
      </c>
      <c r="AL32" s="55">
        <v>7</v>
      </c>
      <c r="AM32" s="55">
        <v>2413</v>
      </c>
      <c r="AN32" s="55">
        <v>120</v>
      </c>
      <c r="AO32" s="58">
        <v>21.09</v>
      </c>
      <c r="AP32" s="58">
        <v>13.214</v>
      </c>
      <c r="AQ32" s="58">
        <v>20.99</v>
      </c>
      <c r="AR32" s="58">
        <v>5.686</v>
      </c>
      <c r="AS32" s="39"/>
    </row>
    <row r="33" spans="1:45" ht="12.75">
      <c r="A33" s="59" t="s">
        <v>23</v>
      </c>
      <c r="B33" s="60" t="s">
        <v>61</v>
      </c>
      <c r="C33" s="61" t="s">
        <v>23</v>
      </c>
      <c r="D33" s="62"/>
      <c r="E33" s="62"/>
      <c r="F33" s="62"/>
      <c r="G33" s="62">
        <v>266</v>
      </c>
      <c r="H33" s="62"/>
      <c r="I33" s="62"/>
      <c r="J33" s="62"/>
      <c r="K33" s="63"/>
      <c r="L33" s="62">
        <v>4954</v>
      </c>
      <c r="M33" s="62"/>
      <c r="N33" s="62"/>
      <c r="O33" s="64"/>
      <c r="P33" s="65"/>
      <c r="Q33" s="64"/>
      <c r="R33" s="64"/>
      <c r="S33" s="64"/>
      <c r="T33" s="65" t="s">
        <v>61</v>
      </c>
      <c r="U33" s="65"/>
      <c r="V33" s="64">
        <v>4954</v>
      </c>
      <c r="W33" s="64"/>
      <c r="X33" s="65"/>
      <c r="Y33" s="65">
        <v>266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08">
      <c r="A34" s="50">
        <v>3</v>
      </c>
      <c r="B34" s="51" t="s">
        <v>71</v>
      </c>
      <c r="C34" s="52">
        <v>0.453</v>
      </c>
      <c r="D34" s="53">
        <v>2321.88</v>
      </c>
      <c r="E34" s="53" t="s">
        <v>72</v>
      </c>
      <c r="F34" s="53" t="s">
        <v>73</v>
      </c>
      <c r="G34" s="53">
        <v>1052</v>
      </c>
      <c r="H34" s="53" t="s">
        <v>74</v>
      </c>
      <c r="I34" s="53">
        <v>7</v>
      </c>
      <c r="J34" s="53" t="s">
        <v>75</v>
      </c>
      <c r="K34" s="54" t="s">
        <v>76</v>
      </c>
      <c r="L34" s="53">
        <v>6595</v>
      </c>
      <c r="M34" s="53" t="s">
        <v>77</v>
      </c>
      <c r="N34" s="53" t="s">
        <v>78</v>
      </c>
      <c r="O34" s="55">
        <f>209+0</f>
        <v>209</v>
      </c>
      <c r="P34" s="56" t="s">
        <v>60</v>
      </c>
      <c r="Q34" s="55">
        <f>4418+2</f>
        <v>4420</v>
      </c>
      <c r="R34" s="55">
        <v>1052</v>
      </c>
      <c r="S34" s="55">
        <v>6595</v>
      </c>
      <c r="T34" s="56"/>
      <c r="U34" s="56"/>
      <c r="V34" s="55"/>
      <c r="W34" s="55"/>
      <c r="X34" s="56">
        <v>11766</v>
      </c>
      <c r="Y34" s="56"/>
      <c r="Z34" s="56"/>
      <c r="AA34" s="56"/>
      <c r="AB34" s="56"/>
      <c r="AC34" s="56"/>
      <c r="AD34" s="56"/>
      <c r="AE34" s="57">
        <v>4418</v>
      </c>
      <c r="AF34" s="57">
        <v>68</v>
      </c>
      <c r="AG34" s="57">
        <v>2</v>
      </c>
      <c r="AH34" s="57">
        <v>2109</v>
      </c>
      <c r="AI34" s="55">
        <v>209</v>
      </c>
      <c r="AJ34" s="55">
        <v>7</v>
      </c>
      <c r="AK34" s="55"/>
      <c r="AL34" s="55">
        <v>836</v>
      </c>
      <c r="AM34" s="55">
        <v>6595</v>
      </c>
      <c r="AN34" s="55">
        <v>1052</v>
      </c>
      <c r="AO34" s="58">
        <v>21.09</v>
      </c>
      <c r="AP34" s="58">
        <v>10.278</v>
      </c>
      <c r="AQ34" s="58">
        <v>20.593</v>
      </c>
      <c r="AR34" s="58">
        <v>2.524</v>
      </c>
      <c r="AS34" s="39"/>
    </row>
    <row r="35" spans="1:45" ht="12.75">
      <c r="A35" s="59" t="s">
        <v>23</v>
      </c>
      <c r="B35" s="60" t="s">
        <v>61</v>
      </c>
      <c r="C35" s="61" t="s">
        <v>23</v>
      </c>
      <c r="D35" s="62"/>
      <c r="E35" s="62"/>
      <c r="F35" s="62"/>
      <c r="G35" s="62">
        <v>1348</v>
      </c>
      <c r="H35" s="62"/>
      <c r="I35" s="62"/>
      <c r="J35" s="62"/>
      <c r="K35" s="63"/>
      <c r="L35" s="62">
        <v>11766</v>
      </c>
      <c r="M35" s="62"/>
      <c r="N35" s="62"/>
      <c r="O35" s="64"/>
      <c r="P35" s="65"/>
      <c r="Q35" s="64"/>
      <c r="R35" s="64"/>
      <c r="S35" s="64"/>
      <c r="T35" s="65" t="s">
        <v>61</v>
      </c>
      <c r="U35" s="65"/>
      <c r="V35" s="64">
        <v>11766</v>
      </c>
      <c r="W35" s="64"/>
      <c r="X35" s="65"/>
      <c r="Y35" s="65">
        <v>1348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20">
      <c r="A36" s="50">
        <v>4</v>
      </c>
      <c r="B36" s="51" t="s">
        <v>79</v>
      </c>
      <c r="C36" s="52">
        <v>0.3151</v>
      </c>
      <c r="D36" s="53">
        <v>831.28</v>
      </c>
      <c r="E36" s="53" t="s">
        <v>80</v>
      </c>
      <c r="F36" s="53" t="s">
        <v>81</v>
      </c>
      <c r="G36" s="53">
        <v>262</v>
      </c>
      <c r="H36" s="53" t="s">
        <v>82</v>
      </c>
      <c r="I36" s="53"/>
      <c r="J36" s="53" t="s">
        <v>83</v>
      </c>
      <c r="K36" s="54" t="s">
        <v>84</v>
      </c>
      <c r="L36" s="53">
        <v>3234</v>
      </c>
      <c r="M36" s="53" t="s">
        <v>85</v>
      </c>
      <c r="N36" s="53" t="s">
        <v>86</v>
      </c>
      <c r="O36" s="55">
        <f>103+0</f>
        <v>103</v>
      </c>
      <c r="P36" s="56" t="s">
        <v>60</v>
      </c>
      <c r="Q36" s="55">
        <f>2178+1</f>
        <v>2179</v>
      </c>
      <c r="R36" s="55">
        <v>262</v>
      </c>
      <c r="S36" s="55">
        <v>3234</v>
      </c>
      <c r="T36" s="56"/>
      <c r="U36" s="56"/>
      <c r="V36" s="55"/>
      <c r="W36" s="55"/>
      <c r="X36" s="56">
        <v>5783</v>
      </c>
      <c r="Y36" s="56"/>
      <c r="Z36" s="56"/>
      <c r="AA36" s="56"/>
      <c r="AB36" s="56"/>
      <c r="AC36" s="56"/>
      <c r="AD36" s="56"/>
      <c r="AE36" s="57">
        <v>2178</v>
      </c>
      <c r="AF36" s="57">
        <v>5</v>
      </c>
      <c r="AG36" s="57">
        <v>1</v>
      </c>
      <c r="AH36" s="57">
        <v>1051</v>
      </c>
      <c r="AI36" s="55">
        <v>103</v>
      </c>
      <c r="AJ36" s="55"/>
      <c r="AK36" s="55"/>
      <c r="AL36" s="55">
        <v>159</v>
      </c>
      <c r="AM36" s="55">
        <v>3234</v>
      </c>
      <c r="AN36" s="55">
        <v>262</v>
      </c>
      <c r="AO36" s="58">
        <v>21.09</v>
      </c>
      <c r="AP36" s="58">
        <v>10.755</v>
      </c>
      <c r="AQ36" s="58">
        <v>20.632</v>
      </c>
      <c r="AR36" s="58">
        <v>6.64</v>
      </c>
      <c r="AS36" s="39"/>
    </row>
    <row r="37" spans="1:45" ht="12.75">
      <c r="A37" s="59" t="s">
        <v>23</v>
      </c>
      <c r="B37" s="60" t="s">
        <v>61</v>
      </c>
      <c r="C37" s="61" t="s">
        <v>23</v>
      </c>
      <c r="D37" s="62"/>
      <c r="E37" s="62"/>
      <c r="F37" s="62"/>
      <c r="G37" s="62">
        <v>407</v>
      </c>
      <c r="H37" s="62"/>
      <c r="I37" s="62"/>
      <c r="J37" s="62"/>
      <c r="K37" s="63"/>
      <c r="L37" s="62">
        <v>5783</v>
      </c>
      <c r="M37" s="62"/>
      <c r="N37" s="62"/>
      <c r="O37" s="64"/>
      <c r="P37" s="65"/>
      <c r="Q37" s="64"/>
      <c r="R37" s="64"/>
      <c r="S37" s="64"/>
      <c r="T37" s="65" t="s">
        <v>61</v>
      </c>
      <c r="U37" s="65"/>
      <c r="V37" s="64">
        <v>5783</v>
      </c>
      <c r="W37" s="64"/>
      <c r="X37" s="65"/>
      <c r="Y37" s="65">
        <v>407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17.25" customHeight="1">
      <c r="A38" s="84" t="s">
        <v>87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39"/>
    </row>
    <row r="39" spans="1:45" ht="144">
      <c r="A39" s="50">
        <v>5</v>
      </c>
      <c r="B39" s="51" t="s">
        <v>88</v>
      </c>
      <c r="C39" s="52">
        <v>0.383</v>
      </c>
      <c r="D39" s="53">
        <v>2078.45</v>
      </c>
      <c r="E39" s="53" t="s">
        <v>89</v>
      </c>
      <c r="F39" s="53" t="s">
        <v>90</v>
      </c>
      <c r="G39" s="53">
        <v>796</v>
      </c>
      <c r="H39" s="53" t="s">
        <v>91</v>
      </c>
      <c r="I39" s="53" t="s">
        <v>92</v>
      </c>
      <c r="J39" s="53" t="s">
        <v>93</v>
      </c>
      <c r="K39" s="54" t="s">
        <v>94</v>
      </c>
      <c r="L39" s="53">
        <v>9773</v>
      </c>
      <c r="M39" s="53" t="s">
        <v>95</v>
      </c>
      <c r="N39" s="53" t="s">
        <v>96</v>
      </c>
      <c r="O39" s="55">
        <f>201+1</f>
        <v>202</v>
      </c>
      <c r="P39" s="56" t="s">
        <v>60</v>
      </c>
      <c r="Q39" s="55">
        <f>4232+24</f>
        <v>4256</v>
      </c>
      <c r="R39" s="55">
        <v>796</v>
      </c>
      <c r="S39" s="55">
        <v>9773</v>
      </c>
      <c r="T39" s="56"/>
      <c r="U39" s="56"/>
      <c r="V39" s="55"/>
      <c r="W39" s="55"/>
      <c r="X39" s="56">
        <v>15945</v>
      </c>
      <c r="Y39" s="56"/>
      <c r="Z39" s="56"/>
      <c r="AA39" s="56"/>
      <c r="AB39" s="56"/>
      <c r="AC39" s="56"/>
      <c r="AD39" s="56"/>
      <c r="AE39" s="57">
        <v>4232</v>
      </c>
      <c r="AF39" s="57">
        <v>226</v>
      </c>
      <c r="AG39" s="57">
        <v>24</v>
      </c>
      <c r="AH39" s="57">
        <v>5315</v>
      </c>
      <c r="AI39" s="55">
        <v>201</v>
      </c>
      <c r="AJ39" s="55">
        <v>29</v>
      </c>
      <c r="AK39" s="55">
        <v>1</v>
      </c>
      <c r="AL39" s="55">
        <v>566</v>
      </c>
      <c r="AM39" s="55">
        <v>9773</v>
      </c>
      <c r="AN39" s="55">
        <v>796</v>
      </c>
      <c r="AO39" s="58">
        <v>21.09</v>
      </c>
      <c r="AP39" s="58">
        <v>7.775</v>
      </c>
      <c r="AQ39" s="58">
        <v>21.113</v>
      </c>
      <c r="AR39" s="58">
        <v>9.386</v>
      </c>
      <c r="AS39" s="39"/>
    </row>
    <row r="40" spans="1:45" ht="12.75">
      <c r="A40" s="59" t="s">
        <v>23</v>
      </c>
      <c r="B40" s="60" t="s">
        <v>61</v>
      </c>
      <c r="C40" s="61" t="s">
        <v>23</v>
      </c>
      <c r="D40" s="62"/>
      <c r="E40" s="62"/>
      <c r="F40" s="62"/>
      <c r="G40" s="62">
        <v>1149</v>
      </c>
      <c r="H40" s="62"/>
      <c r="I40" s="62"/>
      <c r="J40" s="62"/>
      <c r="K40" s="63"/>
      <c r="L40" s="62">
        <v>15945</v>
      </c>
      <c r="M40" s="62"/>
      <c r="N40" s="62"/>
      <c r="O40" s="64"/>
      <c r="P40" s="65"/>
      <c r="Q40" s="64"/>
      <c r="R40" s="64"/>
      <c r="S40" s="64"/>
      <c r="T40" s="65" t="s">
        <v>61</v>
      </c>
      <c r="U40" s="65"/>
      <c r="V40" s="64">
        <v>15945</v>
      </c>
      <c r="W40" s="64"/>
      <c r="X40" s="65"/>
      <c r="Y40" s="65">
        <v>1149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44">
      <c r="A41" s="50">
        <v>6</v>
      </c>
      <c r="B41" s="51" t="s">
        <v>97</v>
      </c>
      <c r="C41" s="52">
        <v>0.383</v>
      </c>
      <c r="D41" s="53">
        <v>1549.38</v>
      </c>
      <c r="E41" s="53" t="s">
        <v>98</v>
      </c>
      <c r="F41" s="53" t="s">
        <v>99</v>
      </c>
      <c r="G41" s="53">
        <v>593</v>
      </c>
      <c r="H41" s="53" t="s">
        <v>100</v>
      </c>
      <c r="I41" s="53">
        <v>5</v>
      </c>
      <c r="J41" s="53" t="s">
        <v>101</v>
      </c>
      <c r="K41" s="54" t="s">
        <v>102</v>
      </c>
      <c r="L41" s="53">
        <v>5698</v>
      </c>
      <c r="M41" s="53" t="s">
        <v>103</v>
      </c>
      <c r="N41" s="53" t="s">
        <v>104</v>
      </c>
      <c r="O41" s="55">
        <f>196+0</f>
        <v>196</v>
      </c>
      <c r="P41" s="56" t="s">
        <v>60</v>
      </c>
      <c r="Q41" s="55">
        <f>4143+2</f>
        <v>4145</v>
      </c>
      <c r="R41" s="55">
        <v>593</v>
      </c>
      <c r="S41" s="55">
        <v>5698</v>
      </c>
      <c r="T41" s="56"/>
      <c r="U41" s="56"/>
      <c r="V41" s="55"/>
      <c r="W41" s="55"/>
      <c r="X41" s="56">
        <v>10548</v>
      </c>
      <c r="Y41" s="56"/>
      <c r="Z41" s="56"/>
      <c r="AA41" s="56"/>
      <c r="AB41" s="56"/>
      <c r="AC41" s="56"/>
      <c r="AD41" s="56"/>
      <c r="AE41" s="57">
        <v>4143</v>
      </c>
      <c r="AF41" s="57">
        <v>50</v>
      </c>
      <c r="AG41" s="57">
        <v>2</v>
      </c>
      <c r="AH41" s="57">
        <v>1505</v>
      </c>
      <c r="AI41" s="55">
        <v>196</v>
      </c>
      <c r="AJ41" s="55">
        <v>5</v>
      </c>
      <c r="AK41" s="55"/>
      <c r="AL41" s="55">
        <v>392</v>
      </c>
      <c r="AM41" s="55">
        <v>5698</v>
      </c>
      <c r="AN41" s="55">
        <v>593</v>
      </c>
      <c r="AO41" s="58">
        <v>21.09</v>
      </c>
      <c r="AP41" s="58">
        <v>10.322</v>
      </c>
      <c r="AQ41" s="58">
        <v>20.593</v>
      </c>
      <c r="AR41" s="58">
        <v>3.838</v>
      </c>
      <c r="AS41" s="39"/>
    </row>
    <row r="42" spans="1:45" ht="12.75">
      <c r="A42" s="59" t="s">
        <v>23</v>
      </c>
      <c r="B42" s="60" t="s">
        <v>61</v>
      </c>
      <c r="C42" s="61" t="s">
        <v>23</v>
      </c>
      <c r="D42" s="62"/>
      <c r="E42" s="62"/>
      <c r="F42" s="62"/>
      <c r="G42" s="62">
        <v>870</v>
      </c>
      <c r="H42" s="62"/>
      <c r="I42" s="62"/>
      <c r="J42" s="62"/>
      <c r="K42" s="63"/>
      <c r="L42" s="62">
        <v>10548</v>
      </c>
      <c r="M42" s="62"/>
      <c r="N42" s="62"/>
      <c r="O42" s="64"/>
      <c r="P42" s="65"/>
      <c r="Q42" s="64"/>
      <c r="R42" s="64"/>
      <c r="S42" s="64"/>
      <c r="T42" s="65" t="s">
        <v>61</v>
      </c>
      <c r="U42" s="65"/>
      <c r="V42" s="64">
        <v>10548</v>
      </c>
      <c r="W42" s="64"/>
      <c r="X42" s="65"/>
      <c r="Y42" s="65">
        <v>870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144">
      <c r="A43" s="50">
        <v>7</v>
      </c>
      <c r="B43" s="51" t="s">
        <v>105</v>
      </c>
      <c r="C43" s="52">
        <v>0.4868</v>
      </c>
      <c r="D43" s="53">
        <v>1271.93</v>
      </c>
      <c r="E43" s="53" t="s">
        <v>106</v>
      </c>
      <c r="F43" s="53">
        <v>13.68</v>
      </c>
      <c r="G43" s="53">
        <v>619</v>
      </c>
      <c r="H43" s="53" t="s">
        <v>107</v>
      </c>
      <c r="I43" s="53">
        <v>7</v>
      </c>
      <c r="J43" s="53" t="s">
        <v>108</v>
      </c>
      <c r="K43" s="54" t="s">
        <v>109</v>
      </c>
      <c r="L43" s="53">
        <v>2585</v>
      </c>
      <c r="M43" s="53" t="s">
        <v>110</v>
      </c>
      <c r="N43" s="53">
        <v>36</v>
      </c>
      <c r="O43" s="55">
        <f>33+0</f>
        <v>33</v>
      </c>
      <c r="P43" s="56" t="s">
        <v>60</v>
      </c>
      <c r="Q43" s="55">
        <f>691+0</f>
        <v>691</v>
      </c>
      <c r="R43" s="55">
        <v>619</v>
      </c>
      <c r="S43" s="55">
        <v>2585</v>
      </c>
      <c r="T43" s="56"/>
      <c r="U43" s="56"/>
      <c r="V43" s="55"/>
      <c r="W43" s="55"/>
      <c r="X43" s="56">
        <v>3587</v>
      </c>
      <c r="Y43" s="56"/>
      <c r="Z43" s="56"/>
      <c r="AA43" s="56"/>
      <c r="AB43" s="56"/>
      <c r="AC43" s="56"/>
      <c r="AD43" s="56"/>
      <c r="AE43" s="57">
        <v>691</v>
      </c>
      <c r="AF43" s="57">
        <v>36</v>
      </c>
      <c r="AG43" s="57"/>
      <c r="AH43" s="57">
        <v>1858</v>
      </c>
      <c r="AI43" s="55">
        <v>33</v>
      </c>
      <c r="AJ43" s="55">
        <v>7</v>
      </c>
      <c r="AK43" s="55"/>
      <c r="AL43" s="55">
        <v>579</v>
      </c>
      <c r="AM43" s="55">
        <v>2585</v>
      </c>
      <c r="AN43" s="55">
        <v>619</v>
      </c>
      <c r="AO43" s="58">
        <v>21.09</v>
      </c>
      <c r="AP43" s="58">
        <v>5.393</v>
      </c>
      <c r="AQ43" s="58">
        <v>21.09</v>
      </c>
      <c r="AR43" s="58">
        <v>3.205</v>
      </c>
      <c r="AS43" s="39"/>
    </row>
    <row r="44" spans="1:45" ht="12.75">
      <c r="A44" s="59" t="s">
        <v>23</v>
      </c>
      <c r="B44" s="60" t="s">
        <v>61</v>
      </c>
      <c r="C44" s="61" t="s">
        <v>23</v>
      </c>
      <c r="D44" s="62"/>
      <c r="E44" s="62"/>
      <c r="F44" s="62"/>
      <c r="G44" s="62">
        <v>677</v>
      </c>
      <c r="H44" s="62"/>
      <c r="I44" s="62"/>
      <c r="J44" s="62"/>
      <c r="K44" s="63"/>
      <c r="L44" s="62">
        <v>3587</v>
      </c>
      <c r="M44" s="62"/>
      <c r="N44" s="62"/>
      <c r="O44" s="64"/>
      <c r="P44" s="65"/>
      <c r="Q44" s="64"/>
      <c r="R44" s="64"/>
      <c r="S44" s="64"/>
      <c r="T44" s="65" t="s">
        <v>61</v>
      </c>
      <c r="U44" s="65"/>
      <c r="V44" s="64">
        <v>3587</v>
      </c>
      <c r="W44" s="64"/>
      <c r="X44" s="65"/>
      <c r="Y44" s="65">
        <v>677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17.25" customHeight="1">
      <c r="A45" s="84" t="s">
        <v>111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39"/>
    </row>
    <row r="46" spans="1:45" ht="96">
      <c r="A46" s="50">
        <v>8</v>
      </c>
      <c r="B46" s="51" t="s">
        <v>112</v>
      </c>
      <c r="C46" s="52">
        <v>0.07</v>
      </c>
      <c r="D46" s="53">
        <v>975.51</v>
      </c>
      <c r="E46" s="53">
        <v>804.21</v>
      </c>
      <c r="F46" s="53" t="s">
        <v>113</v>
      </c>
      <c r="G46" s="53">
        <v>68</v>
      </c>
      <c r="H46" s="53">
        <v>56</v>
      </c>
      <c r="I46" s="53" t="s">
        <v>114</v>
      </c>
      <c r="J46" s="53" t="s">
        <v>115</v>
      </c>
      <c r="K46" s="54" t="s">
        <v>116</v>
      </c>
      <c r="L46" s="53">
        <v>1346</v>
      </c>
      <c r="M46" s="53">
        <v>1188</v>
      </c>
      <c r="N46" s="53" t="s">
        <v>117</v>
      </c>
      <c r="O46" s="55">
        <f>56+7</f>
        <v>63</v>
      </c>
      <c r="P46" s="56" t="s">
        <v>60</v>
      </c>
      <c r="Q46" s="55">
        <f>1188+141</f>
        <v>1329</v>
      </c>
      <c r="R46" s="55">
        <v>68</v>
      </c>
      <c r="S46" s="55">
        <v>1346</v>
      </c>
      <c r="T46" s="56"/>
      <c r="U46" s="56"/>
      <c r="V46" s="55"/>
      <c r="W46" s="55"/>
      <c r="X46" s="56">
        <v>3100</v>
      </c>
      <c r="Y46" s="56"/>
      <c r="Z46" s="56"/>
      <c r="AA46" s="56"/>
      <c r="AB46" s="56"/>
      <c r="AC46" s="56"/>
      <c r="AD46" s="56"/>
      <c r="AE46" s="57">
        <v>1188</v>
      </c>
      <c r="AF46" s="57">
        <v>158</v>
      </c>
      <c r="AG46" s="57">
        <v>141</v>
      </c>
      <c r="AH46" s="57"/>
      <c r="AI46" s="55">
        <v>56</v>
      </c>
      <c r="AJ46" s="55">
        <v>12</v>
      </c>
      <c r="AK46" s="55">
        <v>7</v>
      </c>
      <c r="AL46" s="55"/>
      <c r="AM46" s="55">
        <v>1346</v>
      </c>
      <c r="AN46" s="55">
        <v>68</v>
      </c>
      <c r="AO46" s="58">
        <v>21.09</v>
      </c>
      <c r="AP46" s="58">
        <v>13.208</v>
      </c>
      <c r="AQ46" s="58">
        <v>21.085</v>
      </c>
      <c r="AR46" s="58">
        <v>5.48</v>
      </c>
      <c r="AS46" s="39"/>
    </row>
    <row r="47" spans="1:45" ht="12.75">
      <c r="A47" s="59" t="s">
        <v>23</v>
      </c>
      <c r="B47" s="60" t="s">
        <v>61</v>
      </c>
      <c r="C47" s="61" t="s">
        <v>23</v>
      </c>
      <c r="D47" s="62"/>
      <c r="E47" s="62"/>
      <c r="F47" s="62"/>
      <c r="G47" s="62">
        <v>167</v>
      </c>
      <c r="H47" s="62"/>
      <c r="I47" s="62"/>
      <c r="J47" s="62"/>
      <c r="K47" s="63"/>
      <c r="L47" s="62">
        <v>3100</v>
      </c>
      <c r="M47" s="62"/>
      <c r="N47" s="62"/>
      <c r="O47" s="64"/>
      <c r="P47" s="65"/>
      <c r="Q47" s="64"/>
      <c r="R47" s="64"/>
      <c r="S47" s="64"/>
      <c r="T47" s="65" t="s">
        <v>61</v>
      </c>
      <c r="U47" s="65"/>
      <c r="V47" s="64">
        <v>3100</v>
      </c>
      <c r="W47" s="64"/>
      <c r="X47" s="65"/>
      <c r="Y47" s="65">
        <v>167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156">
      <c r="A48" s="50">
        <v>9</v>
      </c>
      <c r="B48" s="51" t="s">
        <v>118</v>
      </c>
      <c r="C48" s="52">
        <v>0.07</v>
      </c>
      <c r="D48" s="53">
        <v>30725.25</v>
      </c>
      <c r="E48" s="53" t="s">
        <v>119</v>
      </c>
      <c r="F48" s="53" t="s">
        <v>120</v>
      </c>
      <c r="G48" s="53">
        <v>2151</v>
      </c>
      <c r="H48" s="53" t="s">
        <v>121</v>
      </c>
      <c r="I48" s="53" t="s">
        <v>122</v>
      </c>
      <c r="J48" s="53" t="s">
        <v>123</v>
      </c>
      <c r="K48" s="54" t="s">
        <v>124</v>
      </c>
      <c r="L48" s="53">
        <v>18811</v>
      </c>
      <c r="M48" s="53" t="s">
        <v>125</v>
      </c>
      <c r="N48" s="53" t="s">
        <v>126</v>
      </c>
      <c r="O48" s="55">
        <f>74+12</f>
        <v>86</v>
      </c>
      <c r="P48" s="56" t="s">
        <v>60</v>
      </c>
      <c r="Q48" s="55">
        <f>1335+221</f>
        <v>1556</v>
      </c>
      <c r="R48" s="55">
        <v>2151</v>
      </c>
      <c r="S48" s="55">
        <v>18811</v>
      </c>
      <c r="T48" s="56"/>
      <c r="U48" s="56"/>
      <c r="V48" s="55"/>
      <c r="W48" s="55"/>
      <c r="X48" s="56">
        <v>20880</v>
      </c>
      <c r="Y48" s="56"/>
      <c r="Z48" s="56"/>
      <c r="AA48" s="56"/>
      <c r="AB48" s="56"/>
      <c r="AC48" s="56"/>
      <c r="AD48" s="56"/>
      <c r="AE48" s="57">
        <v>1335</v>
      </c>
      <c r="AF48" s="57">
        <v>668</v>
      </c>
      <c r="AG48" s="57">
        <v>221</v>
      </c>
      <c r="AH48" s="57">
        <v>16808</v>
      </c>
      <c r="AI48" s="55">
        <v>74</v>
      </c>
      <c r="AJ48" s="55">
        <v>114</v>
      </c>
      <c r="AK48" s="55">
        <v>12</v>
      </c>
      <c r="AL48" s="55">
        <v>1963</v>
      </c>
      <c r="AM48" s="55">
        <v>18811</v>
      </c>
      <c r="AN48" s="55">
        <v>2151</v>
      </c>
      <c r="AO48" s="58">
        <v>18.101</v>
      </c>
      <c r="AP48" s="58">
        <v>5.876</v>
      </c>
      <c r="AQ48" s="58">
        <v>18.003</v>
      </c>
      <c r="AR48" s="58">
        <v>8.561</v>
      </c>
      <c r="AS48" s="39"/>
    </row>
    <row r="49" spans="1:45" ht="12.75">
      <c r="A49" s="59" t="s">
        <v>23</v>
      </c>
      <c r="B49" s="60" t="s">
        <v>61</v>
      </c>
      <c r="C49" s="61" t="s">
        <v>23</v>
      </c>
      <c r="D49" s="62"/>
      <c r="E49" s="62"/>
      <c r="F49" s="62"/>
      <c r="G49" s="62">
        <v>2288</v>
      </c>
      <c r="H49" s="62"/>
      <c r="I49" s="62"/>
      <c r="J49" s="62"/>
      <c r="K49" s="63"/>
      <c r="L49" s="62">
        <v>20880</v>
      </c>
      <c r="M49" s="62"/>
      <c r="N49" s="62"/>
      <c r="O49" s="64"/>
      <c r="P49" s="65"/>
      <c r="Q49" s="64"/>
      <c r="R49" s="64"/>
      <c r="S49" s="64"/>
      <c r="T49" s="65" t="s">
        <v>61</v>
      </c>
      <c r="U49" s="65"/>
      <c r="V49" s="64">
        <v>20880</v>
      </c>
      <c r="W49" s="64"/>
      <c r="X49" s="65"/>
      <c r="Y49" s="65">
        <v>2288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132">
      <c r="A50" s="50">
        <v>10</v>
      </c>
      <c r="B50" s="51" t="s">
        <v>127</v>
      </c>
      <c r="C50" s="52">
        <v>-7</v>
      </c>
      <c r="D50" s="53">
        <v>250.68</v>
      </c>
      <c r="E50" s="53" t="s">
        <v>128</v>
      </c>
      <c r="F50" s="53"/>
      <c r="G50" s="53">
        <v>-1755</v>
      </c>
      <c r="H50" s="53" t="s">
        <v>129</v>
      </c>
      <c r="I50" s="53"/>
      <c r="J50" s="53" t="s">
        <v>123</v>
      </c>
      <c r="K50" s="54" t="s">
        <v>124</v>
      </c>
      <c r="L50" s="53">
        <v>-15022</v>
      </c>
      <c r="M50" s="53" t="s">
        <v>130</v>
      </c>
      <c r="N50" s="53"/>
      <c r="O50" s="55">
        <f>0+0</f>
        <v>0</v>
      </c>
      <c r="P50" s="56" t="s">
        <v>131</v>
      </c>
      <c r="Q50" s="55">
        <f>0+0</f>
        <v>0</v>
      </c>
      <c r="R50" s="55">
        <v>-1755</v>
      </c>
      <c r="S50" s="55">
        <v>-15022</v>
      </c>
      <c r="T50" s="56"/>
      <c r="U50" s="56"/>
      <c r="V50" s="55"/>
      <c r="W50" s="55"/>
      <c r="X50" s="56">
        <v>-15022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-15022</v>
      </c>
      <c r="AI50" s="55"/>
      <c r="AJ50" s="55"/>
      <c r="AK50" s="55"/>
      <c r="AL50" s="55">
        <v>-1755</v>
      </c>
      <c r="AM50" s="55">
        <v>-15022</v>
      </c>
      <c r="AN50" s="55">
        <v>-1755</v>
      </c>
      <c r="AO50" s="58">
        <v>18.101</v>
      </c>
      <c r="AP50" s="58">
        <v>5.876</v>
      </c>
      <c r="AQ50" s="58">
        <v>18.003</v>
      </c>
      <c r="AR50" s="58">
        <v>8.561</v>
      </c>
      <c r="AS50" s="39"/>
    </row>
    <row r="51" spans="1:45" ht="120">
      <c r="A51" s="50">
        <v>12</v>
      </c>
      <c r="B51" s="51" t="s">
        <v>132</v>
      </c>
      <c r="C51" s="52">
        <v>5</v>
      </c>
      <c r="D51" s="53">
        <v>306.59</v>
      </c>
      <c r="E51" s="53" t="s">
        <v>133</v>
      </c>
      <c r="F51" s="53"/>
      <c r="G51" s="53">
        <v>1533</v>
      </c>
      <c r="H51" s="53" t="s">
        <v>134</v>
      </c>
      <c r="I51" s="53"/>
      <c r="J51" s="53" t="s">
        <v>135</v>
      </c>
      <c r="K51" s="54"/>
      <c r="L51" s="53">
        <v>14008</v>
      </c>
      <c r="M51" s="53" t="s">
        <v>136</v>
      </c>
      <c r="N51" s="53"/>
      <c r="O51" s="55">
        <f>0+0</f>
        <v>0</v>
      </c>
      <c r="P51" s="56" t="s">
        <v>131</v>
      </c>
      <c r="Q51" s="55">
        <f>0+0</f>
        <v>0</v>
      </c>
      <c r="R51" s="55">
        <v>1533</v>
      </c>
      <c r="S51" s="55">
        <v>14008</v>
      </c>
      <c r="T51" s="56"/>
      <c r="U51" s="56"/>
      <c r="V51" s="55"/>
      <c r="W51" s="55"/>
      <c r="X51" s="56">
        <v>14008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14008</v>
      </c>
      <c r="AI51" s="55"/>
      <c r="AJ51" s="55"/>
      <c r="AK51" s="55"/>
      <c r="AL51" s="55">
        <v>1533</v>
      </c>
      <c r="AM51" s="55">
        <v>14008</v>
      </c>
      <c r="AN51" s="55">
        <v>1533</v>
      </c>
      <c r="AO51" s="58" t="s">
        <v>23</v>
      </c>
      <c r="AP51" s="58" t="s">
        <v>23</v>
      </c>
      <c r="AQ51" s="58" t="s">
        <v>23</v>
      </c>
      <c r="AR51" s="58">
        <v>9.138</v>
      </c>
      <c r="AS51" s="39"/>
    </row>
    <row r="52" spans="1:45" ht="96">
      <c r="A52" s="50">
        <v>13</v>
      </c>
      <c r="B52" s="51" t="s">
        <v>137</v>
      </c>
      <c r="C52" s="52">
        <v>4</v>
      </c>
      <c r="D52" s="53">
        <v>99.85</v>
      </c>
      <c r="E52" s="53" t="s">
        <v>138</v>
      </c>
      <c r="F52" s="53"/>
      <c r="G52" s="53">
        <v>399</v>
      </c>
      <c r="H52" s="53" t="s">
        <v>139</v>
      </c>
      <c r="I52" s="53"/>
      <c r="J52" s="53" t="s">
        <v>140</v>
      </c>
      <c r="K52" s="54"/>
      <c r="L52" s="53">
        <v>2369</v>
      </c>
      <c r="M52" s="53" t="s">
        <v>141</v>
      </c>
      <c r="N52" s="53"/>
      <c r="O52" s="55">
        <f>0+0</f>
        <v>0</v>
      </c>
      <c r="P52" s="56" t="s">
        <v>131</v>
      </c>
      <c r="Q52" s="55">
        <f>0+0</f>
        <v>0</v>
      </c>
      <c r="R52" s="55">
        <v>399</v>
      </c>
      <c r="S52" s="55">
        <v>2369</v>
      </c>
      <c r="T52" s="56"/>
      <c r="U52" s="56"/>
      <c r="V52" s="55"/>
      <c r="W52" s="55"/>
      <c r="X52" s="56">
        <v>2369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2369</v>
      </c>
      <c r="AI52" s="55"/>
      <c r="AJ52" s="55"/>
      <c r="AK52" s="55"/>
      <c r="AL52" s="55">
        <v>399</v>
      </c>
      <c r="AM52" s="55">
        <v>2369</v>
      </c>
      <c r="AN52" s="55">
        <v>399</v>
      </c>
      <c r="AO52" s="58" t="s">
        <v>23</v>
      </c>
      <c r="AP52" s="58" t="s">
        <v>23</v>
      </c>
      <c r="AQ52" s="58" t="s">
        <v>23</v>
      </c>
      <c r="AR52" s="58">
        <v>5.932</v>
      </c>
      <c r="AS52" s="39"/>
    </row>
    <row r="53" spans="1:45" ht="96">
      <c r="A53" s="50">
        <v>14</v>
      </c>
      <c r="B53" s="51" t="s">
        <v>142</v>
      </c>
      <c r="C53" s="52">
        <v>0.0855</v>
      </c>
      <c r="D53" s="53">
        <v>1630.5</v>
      </c>
      <c r="E53" s="53">
        <v>1459.2</v>
      </c>
      <c r="F53" s="53" t="s">
        <v>113</v>
      </c>
      <c r="G53" s="53">
        <v>139</v>
      </c>
      <c r="H53" s="53">
        <v>125</v>
      </c>
      <c r="I53" s="53" t="s">
        <v>143</v>
      </c>
      <c r="J53" s="53" t="s">
        <v>115</v>
      </c>
      <c r="K53" s="54" t="s">
        <v>116</v>
      </c>
      <c r="L53" s="53">
        <v>2825</v>
      </c>
      <c r="M53" s="53">
        <v>2632</v>
      </c>
      <c r="N53" s="53" t="s">
        <v>144</v>
      </c>
      <c r="O53" s="55">
        <f>125+8</f>
        <v>133</v>
      </c>
      <c r="P53" s="56" t="s">
        <v>60</v>
      </c>
      <c r="Q53" s="55">
        <f>2632+173</f>
        <v>2805</v>
      </c>
      <c r="R53" s="55">
        <v>139</v>
      </c>
      <c r="S53" s="55">
        <v>2825</v>
      </c>
      <c r="T53" s="56"/>
      <c r="U53" s="56"/>
      <c r="V53" s="55"/>
      <c r="W53" s="55"/>
      <c r="X53" s="56">
        <v>6527</v>
      </c>
      <c r="Y53" s="56"/>
      <c r="Z53" s="56"/>
      <c r="AA53" s="56"/>
      <c r="AB53" s="56"/>
      <c r="AC53" s="56"/>
      <c r="AD53" s="56"/>
      <c r="AE53" s="57">
        <v>2632</v>
      </c>
      <c r="AF53" s="57">
        <v>193</v>
      </c>
      <c r="AG53" s="57">
        <v>173</v>
      </c>
      <c r="AH53" s="57"/>
      <c r="AI53" s="55">
        <v>125</v>
      </c>
      <c r="AJ53" s="55">
        <v>14</v>
      </c>
      <c r="AK53" s="55">
        <v>8</v>
      </c>
      <c r="AL53" s="55"/>
      <c r="AM53" s="55">
        <v>2825</v>
      </c>
      <c r="AN53" s="55">
        <v>139</v>
      </c>
      <c r="AO53" s="58">
        <v>21.09</v>
      </c>
      <c r="AP53" s="58">
        <v>13.208</v>
      </c>
      <c r="AQ53" s="58">
        <v>21.085</v>
      </c>
      <c r="AR53" s="58">
        <v>5.48</v>
      </c>
      <c r="AS53" s="39"/>
    </row>
    <row r="54" spans="1:45" ht="12.75">
      <c r="A54" s="59" t="s">
        <v>23</v>
      </c>
      <c r="B54" s="60" t="s">
        <v>61</v>
      </c>
      <c r="C54" s="61" t="s">
        <v>23</v>
      </c>
      <c r="D54" s="62"/>
      <c r="E54" s="62"/>
      <c r="F54" s="62"/>
      <c r="G54" s="62">
        <v>350</v>
      </c>
      <c r="H54" s="62"/>
      <c r="I54" s="62"/>
      <c r="J54" s="62"/>
      <c r="K54" s="63"/>
      <c r="L54" s="62">
        <v>6527</v>
      </c>
      <c r="M54" s="62"/>
      <c r="N54" s="62"/>
      <c r="O54" s="64"/>
      <c r="P54" s="65"/>
      <c r="Q54" s="64"/>
      <c r="R54" s="64"/>
      <c r="S54" s="64"/>
      <c r="T54" s="65" t="s">
        <v>61</v>
      </c>
      <c r="U54" s="65"/>
      <c r="V54" s="64">
        <v>6527</v>
      </c>
      <c r="W54" s="64"/>
      <c r="X54" s="65"/>
      <c r="Y54" s="65">
        <v>350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180">
      <c r="A55" s="50">
        <v>15</v>
      </c>
      <c r="B55" s="51" t="s">
        <v>145</v>
      </c>
      <c r="C55" s="52">
        <v>0.0855</v>
      </c>
      <c r="D55" s="53">
        <v>184233.18</v>
      </c>
      <c r="E55" s="53" t="s">
        <v>146</v>
      </c>
      <c r="F55" s="53" t="s">
        <v>147</v>
      </c>
      <c r="G55" s="53">
        <v>15752</v>
      </c>
      <c r="H55" s="53" t="s">
        <v>148</v>
      </c>
      <c r="I55" s="53" t="s">
        <v>149</v>
      </c>
      <c r="J55" s="53" t="s">
        <v>150</v>
      </c>
      <c r="K55" s="54" t="s">
        <v>151</v>
      </c>
      <c r="L55" s="53">
        <v>31825</v>
      </c>
      <c r="M55" s="53" t="s">
        <v>152</v>
      </c>
      <c r="N55" s="53" t="s">
        <v>153</v>
      </c>
      <c r="O55" s="55">
        <f>123+1</f>
        <v>124</v>
      </c>
      <c r="P55" s="56" t="s">
        <v>60</v>
      </c>
      <c r="Q55" s="55">
        <f>2586+18</f>
        <v>2604</v>
      </c>
      <c r="R55" s="55">
        <v>15752</v>
      </c>
      <c r="S55" s="55">
        <v>31825</v>
      </c>
      <c r="T55" s="56"/>
      <c r="U55" s="56"/>
      <c r="V55" s="55"/>
      <c r="W55" s="55"/>
      <c r="X55" s="56">
        <v>35289</v>
      </c>
      <c r="Y55" s="56"/>
      <c r="Z55" s="56"/>
      <c r="AA55" s="56"/>
      <c r="AB55" s="56"/>
      <c r="AC55" s="56"/>
      <c r="AD55" s="56"/>
      <c r="AE55" s="57">
        <v>2586</v>
      </c>
      <c r="AF55" s="57">
        <v>390</v>
      </c>
      <c r="AG55" s="57">
        <v>18</v>
      </c>
      <c r="AH55" s="57">
        <v>28849</v>
      </c>
      <c r="AI55" s="55">
        <v>123</v>
      </c>
      <c r="AJ55" s="55">
        <v>44</v>
      </c>
      <c r="AK55" s="55">
        <v>1</v>
      </c>
      <c r="AL55" s="55">
        <v>15585</v>
      </c>
      <c r="AM55" s="55">
        <v>31825</v>
      </c>
      <c r="AN55" s="55">
        <v>15752</v>
      </c>
      <c r="AO55" s="58">
        <v>21.09</v>
      </c>
      <c r="AP55" s="58">
        <v>8.906</v>
      </c>
      <c r="AQ55" s="58">
        <v>21.072</v>
      </c>
      <c r="AR55" s="58">
        <v>1.851</v>
      </c>
      <c r="AS55" s="39"/>
    </row>
    <row r="56" spans="1:45" ht="12.75">
      <c r="A56" s="59" t="s">
        <v>23</v>
      </c>
      <c r="B56" s="60" t="s">
        <v>61</v>
      </c>
      <c r="C56" s="61" t="s">
        <v>23</v>
      </c>
      <c r="D56" s="62"/>
      <c r="E56" s="62"/>
      <c r="F56" s="62"/>
      <c r="G56" s="62">
        <v>15950</v>
      </c>
      <c r="H56" s="62"/>
      <c r="I56" s="62"/>
      <c r="J56" s="62"/>
      <c r="K56" s="63"/>
      <c r="L56" s="62">
        <v>35289</v>
      </c>
      <c r="M56" s="62"/>
      <c r="N56" s="62"/>
      <c r="O56" s="64"/>
      <c r="P56" s="65"/>
      <c r="Q56" s="64"/>
      <c r="R56" s="64"/>
      <c r="S56" s="64"/>
      <c r="T56" s="65" t="s">
        <v>61</v>
      </c>
      <c r="U56" s="65"/>
      <c r="V56" s="64">
        <v>35289</v>
      </c>
      <c r="W56" s="64"/>
      <c r="X56" s="65"/>
      <c r="Y56" s="65">
        <v>15950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108">
      <c r="A57" s="50">
        <v>16</v>
      </c>
      <c r="B57" s="51" t="s">
        <v>154</v>
      </c>
      <c r="C57" s="52">
        <v>-8.55</v>
      </c>
      <c r="D57" s="53">
        <v>1727.73</v>
      </c>
      <c r="E57" s="53" t="s">
        <v>155</v>
      </c>
      <c r="F57" s="53"/>
      <c r="G57" s="53">
        <v>-14772</v>
      </c>
      <c r="H57" s="53" t="s">
        <v>156</v>
      </c>
      <c r="I57" s="53"/>
      <c r="J57" s="53" t="s">
        <v>157</v>
      </c>
      <c r="K57" s="54"/>
      <c r="L57" s="53">
        <v>-25600</v>
      </c>
      <c r="M57" s="53" t="s">
        <v>158</v>
      </c>
      <c r="N57" s="53"/>
      <c r="O57" s="55">
        <f>0+0</f>
        <v>0</v>
      </c>
      <c r="P57" s="56" t="s">
        <v>131</v>
      </c>
      <c r="Q57" s="55">
        <f>0+0</f>
        <v>0</v>
      </c>
      <c r="R57" s="55">
        <v>-14772</v>
      </c>
      <c r="S57" s="55">
        <v>-25600</v>
      </c>
      <c r="T57" s="56"/>
      <c r="U57" s="56"/>
      <c r="V57" s="55"/>
      <c r="W57" s="55"/>
      <c r="X57" s="56">
        <v>-25600</v>
      </c>
      <c r="Y57" s="56"/>
      <c r="Z57" s="56"/>
      <c r="AA57" s="56"/>
      <c r="AB57" s="56"/>
      <c r="AC57" s="56"/>
      <c r="AD57" s="56"/>
      <c r="AE57" s="57"/>
      <c r="AF57" s="57"/>
      <c r="AG57" s="57"/>
      <c r="AH57" s="57">
        <v>-25600</v>
      </c>
      <c r="AI57" s="55"/>
      <c r="AJ57" s="55"/>
      <c r="AK57" s="55"/>
      <c r="AL57" s="55">
        <v>-14772</v>
      </c>
      <c r="AM57" s="55">
        <v>-25600</v>
      </c>
      <c r="AN57" s="55">
        <v>-14772</v>
      </c>
      <c r="AO57" s="58" t="s">
        <v>23</v>
      </c>
      <c r="AP57" s="58" t="s">
        <v>23</v>
      </c>
      <c r="AQ57" s="58" t="s">
        <v>23</v>
      </c>
      <c r="AR57" s="58">
        <v>1.733</v>
      </c>
      <c r="AS57" s="39"/>
    </row>
    <row r="58" spans="1:45" ht="108">
      <c r="A58" s="50">
        <v>17</v>
      </c>
      <c r="B58" s="51" t="s">
        <v>159</v>
      </c>
      <c r="C58" s="52">
        <v>8.55</v>
      </c>
      <c r="D58" s="53">
        <v>2234.42</v>
      </c>
      <c r="E58" s="53" t="s">
        <v>160</v>
      </c>
      <c r="F58" s="53"/>
      <c r="G58" s="53">
        <v>19104</v>
      </c>
      <c r="H58" s="53" t="s">
        <v>161</v>
      </c>
      <c r="I58" s="53"/>
      <c r="J58" s="53" t="s">
        <v>162</v>
      </c>
      <c r="K58" s="54"/>
      <c r="L58" s="53">
        <v>33031</v>
      </c>
      <c r="M58" s="53" t="s">
        <v>163</v>
      </c>
      <c r="N58" s="53"/>
      <c r="O58" s="55">
        <f>0+0</f>
        <v>0</v>
      </c>
      <c r="P58" s="56" t="s">
        <v>131</v>
      </c>
      <c r="Q58" s="55">
        <f>0+0</f>
        <v>0</v>
      </c>
      <c r="R58" s="55">
        <v>19104</v>
      </c>
      <c r="S58" s="55">
        <v>33031</v>
      </c>
      <c r="T58" s="56"/>
      <c r="U58" s="56"/>
      <c r="V58" s="55"/>
      <c r="W58" s="55"/>
      <c r="X58" s="56">
        <v>33031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33031</v>
      </c>
      <c r="AI58" s="55"/>
      <c r="AJ58" s="55"/>
      <c r="AK58" s="55"/>
      <c r="AL58" s="55">
        <v>19104</v>
      </c>
      <c r="AM58" s="55">
        <v>33031</v>
      </c>
      <c r="AN58" s="55">
        <v>19104</v>
      </c>
      <c r="AO58" s="58" t="s">
        <v>23</v>
      </c>
      <c r="AP58" s="58" t="s">
        <v>23</v>
      </c>
      <c r="AQ58" s="58" t="s">
        <v>23</v>
      </c>
      <c r="AR58" s="58">
        <v>1.729</v>
      </c>
      <c r="AS58" s="39"/>
    </row>
    <row r="59" spans="1:45" ht="144">
      <c r="A59" s="50">
        <v>18</v>
      </c>
      <c r="B59" s="51" t="s">
        <v>164</v>
      </c>
      <c r="C59" s="52">
        <v>0.045</v>
      </c>
      <c r="D59" s="53">
        <v>3327.5</v>
      </c>
      <c r="E59" s="53" t="s">
        <v>165</v>
      </c>
      <c r="F59" s="53" t="s">
        <v>166</v>
      </c>
      <c r="G59" s="53">
        <v>150</v>
      </c>
      <c r="H59" s="53" t="s">
        <v>167</v>
      </c>
      <c r="I59" s="53">
        <v>1</v>
      </c>
      <c r="J59" s="53" t="s">
        <v>168</v>
      </c>
      <c r="K59" s="54" t="s">
        <v>169</v>
      </c>
      <c r="L59" s="53">
        <v>647</v>
      </c>
      <c r="M59" s="53" t="s">
        <v>170</v>
      </c>
      <c r="N59" s="53" t="s">
        <v>171</v>
      </c>
      <c r="O59" s="55">
        <f>9+0</f>
        <v>9</v>
      </c>
      <c r="P59" s="56" t="s">
        <v>60</v>
      </c>
      <c r="Q59" s="55">
        <f>189+1</f>
        <v>190</v>
      </c>
      <c r="R59" s="55">
        <v>150</v>
      </c>
      <c r="S59" s="55">
        <v>647</v>
      </c>
      <c r="T59" s="56"/>
      <c r="U59" s="56"/>
      <c r="V59" s="55"/>
      <c r="W59" s="55"/>
      <c r="X59" s="56">
        <v>900</v>
      </c>
      <c r="Y59" s="56"/>
      <c r="Z59" s="56"/>
      <c r="AA59" s="56"/>
      <c r="AB59" s="56"/>
      <c r="AC59" s="56"/>
      <c r="AD59" s="56"/>
      <c r="AE59" s="57">
        <v>189</v>
      </c>
      <c r="AF59" s="57">
        <v>10</v>
      </c>
      <c r="AG59" s="57">
        <v>1</v>
      </c>
      <c r="AH59" s="57">
        <v>448</v>
      </c>
      <c r="AI59" s="55">
        <v>9</v>
      </c>
      <c r="AJ59" s="55">
        <v>1</v>
      </c>
      <c r="AK59" s="55"/>
      <c r="AL59" s="55">
        <v>140</v>
      </c>
      <c r="AM59" s="55">
        <v>647</v>
      </c>
      <c r="AN59" s="55">
        <v>150</v>
      </c>
      <c r="AO59" s="58">
        <v>21.09</v>
      </c>
      <c r="AP59" s="58">
        <v>10.374</v>
      </c>
      <c r="AQ59" s="58">
        <v>20.982</v>
      </c>
      <c r="AR59" s="58">
        <v>3.2</v>
      </c>
      <c r="AS59" s="39"/>
    </row>
    <row r="60" spans="1:45" ht="12.75">
      <c r="A60" s="59" t="s">
        <v>23</v>
      </c>
      <c r="B60" s="60" t="s">
        <v>61</v>
      </c>
      <c r="C60" s="61" t="s">
        <v>23</v>
      </c>
      <c r="D60" s="62"/>
      <c r="E60" s="62"/>
      <c r="F60" s="62"/>
      <c r="G60" s="62">
        <v>165</v>
      </c>
      <c r="H60" s="62"/>
      <c r="I60" s="62"/>
      <c r="J60" s="62"/>
      <c r="K60" s="63"/>
      <c r="L60" s="62">
        <v>900</v>
      </c>
      <c r="M60" s="62"/>
      <c r="N60" s="62"/>
      <c r="O60" s="64"/>
      <c r="P60" s="65"/>
      <c r="Q60" s="64"/>
      <c r="R60" s="64"/>
      <c r="S60" s="64"/>
      <c r="T60" s="65" t="s">
        <v>61</v>
      </c>
      <c r="U60" s="65"/>
      <c r="V60" s="64">
        <v>900</v>
      </c>
      <c r="W60" s="64"/>
      <c r="X60" s="65"/>
      <c r="Y60" s="65">
        <v>165</v>
      </c>
      <c r="Z60" s="65"/>
      <c r="AA60" s="65"/>
      <c r="AB60" s="65"/>
      <c r="AC60" s="65"/>
      <c r="AD60" s="65"/>
      <c r="AE60" s="66"/>
      <c r="AF60" s="66"/>
      <c r="AG60" s="66"/>
      <c r="AH60" s="66"/>
      <c r="AI60" s="64"/>
      <c r="AJ60" s="64"/>
      <c r="AK60" s="64"/>
      <c r="AL60" s="64"/>
      <c r="AM60" s="64"/>
      <c r="AN60" s="64"/>
      <c r="AO60" s="67" t="s">
        <v>23</v>
      </c>
      <c r="AP60" s="67" t="s">
        <v>23</v>
      </c>
      <c r="AQ60" s="67" t="s">
        <v>23</v>
      </c>
      <c r="AR60" s="67" t="s">
        <v>23</v>
      </c>
      <c r="AS60" s="39"/>
    </row>
    <row r="61" spans="1:45" ht="84">
      <c r="A61" s="50">
        <v>19</v>
      </c>
      <c r="B61" s="51" t="s">
        <v>172</v>
      </c>
      <c r="C61" s="52">
        <v>4.5</v>
      </c>
      <c r="D61" s="53">
        <v>111.83</v>
      </c>
      <c r="E61" s="53" t="s">
        <v>173</v>
      </c>
      <c r="F61" s="53"/>
      <c r="G61" s="53">
        <v>503</v>
      </c>
      <c r="H61" s="53" t="s">
        <v>174</v>
      </c>
      <c r="I61" s="53"/>
      <c r="J61" s="53" t="s">
        <v>175</v>
      </c>
      <c r="K61" s="54"/>
      <c r="L61" s="53">
        <v>964</v>
      </c>
      <c r="M61" s="53" t="s">
        <v>176</v>
      </c>
      <c r="N61" s="53"/>
      <c r="O61" s="55">
        <f>0+0</f>
        <v>0</v>
      </c>
      <c r="P61" s="56" t="s">
        <v>131</v>
      </c>
      <c r="Q61" s="55">
        <f>0+0</f>
        <v>0</v>
      </c>
      <c r="R61" s="55">
        <v>503</v>
      </c>
      <c r="S61" s="55">
        <v>964</v>
      </c>
      <c r="T61" s="56"/>
      <c r="U61" s="56"/>
      <c r="V61" s="55"/>
      <c r="W61" s="55"/>
      <c r="X61" s="56">
        <v>964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964</v>
      </c>
      <c r="AI61" s="55"/>
      <c r="AJ61" s="55"/>
      <c r="AK61" s="55"/>
      <c r="AL61" s="55">
        <v>503</v>
      </c>
      <c r="AM61" s="55">
        <v>964</v>
      </c>
      <c r="AN61" s="55">
        <v>503</v>
      </c>
      <c r="AO61" s="58" t="s">
        <v>23</v>
      </c>
      <c r="AP61" s="58" t="s">
        <v>23</v>
      </c>
      <c r="AQ61" s="58" t="s">
        <v>23</v>
      </c>
      <c r="AR61" s="58">
        <v>1.915</v>
      </c>
      <c r="AS61" s="39"/>
    </row>
    <row r="62" spans="1:45" ht="132">
      <c r="A62" s="50">
        <v>20</v>
      </c>
      <c r="B62" s="51" t="s">
        <v>177</v>
      </c>
      <c r="C62" s="52">
        <v>0.147</v>
      </c>
      <c r="D62" s="53">
        <v>454.02</v>
      </c>
      <c r="E62" s="53" t="s">
        <v>178</v>
      </c>
      <c r="F62" s="53"/>
      <c r="G62" s="53">
        <v>67</v>
      </c>
      <c r="H62" s="53" t="s">
        <v>179</v>
      </c>
      <c r="I62" s="53"/>
      <c r="J62" s="53" t="s">
        <v>180</v>
      </c>
      <c r="K62" s="54" t="s">
        <v>181</v>
      </c>
      <c r="L62" s="53">
        <v>393</v>
      </c>
      <c r="M62" s="53" t="s">
        <v>182</v>
      </c>
      <c r="N62" s="53"/>
      <c r="O62" s="55">
        <f>9+0</f>
        <v>9</v>
      </c>
      <c r="P62" s="56" t="s">
        <v>60</v>
      </c>
      <c r="Q62" s="55">
        <f>195+0</f>
        <v>195</v>
      </c>
      <c r="R62" s="55">
        <v>67</v>
      </c>
      <c r="S62" s="55">
        <v>393</v>
      </c>
      <c r="T62" s="56"/>
      <c r="U62" s="56"/>
      <c r="V62" s="55"/>
      <c r="W62" s="55"/>
      <c r="X62" s="56">
        <v>653</v>
      </c>
      <c r="Y62" s="56"/>
      <c r="Z62" s="56"/>
      <c r="AA62" s="56"/>
      <c r="AB62" s="56"/>
      <c r="AC62" s="56"/>
      <c r="AD62" s="56"/>
      <c r="AE62" s="57">
        <v>195</v>
      </c>
      <c r="AF62" s="57"/>
      <c r="AG62" s="57"/>
      <c r="AH62" s="57">
        <v>198</v>
      </c>
      <c r="AI62" s="55">
        <v>9</v>
      </c>
      <c r="AJ62" s="55"/>
      <c r="AK62" s="55"/>
      <c r="AL62" s="55">
        <v>58</v>
      </c>
      <c r="AM62" s="55">
        <v>393</v>
      </c>
      <c r="AN62" s="55">
        <v>67</v>
      </c>
      <c r="AO62" s="58">
        <v>21.09</v>
      </c>
      <c r="AP62" s="58">
        <v>7.18</v>
      </c>
      <c r="AQ62" s="58">
        <v>21.09</v>
      </c>
      <c r="AR62" s="58">
        <v>3.442</v>
      </c>
      <c r="AS62" s="39"/>
    </row>
    <row r="63" spans="1:45" ht="12.75">
      <c r="A63" s="59" t="s">
        <v>23</v>
      </c>
      <c r="B63" s="60" t="s">
        <v>61</v>
      </c>
      <c r="C63" s="61" t="s">
        <v>23</v>
      </c>
      <c r="D63" s="62"/>
      <c r="E63" s="62"/>
      <c r="F63" s="62"/>
      <c r="G63" s="62">
        <v>82</v>
      </c>
      <c r="H63" s="62"/>
      <c r="I63" s="62"/>
      <c r="J63" s="62"/>
      <c r="K63" s="63"/>
      <c r="L63" s="62">
        <v>653</v>
      </c>
      <c r="M63" s="62"/>
      <c r="N63" s="62"/>
      <c r="O63" s="64"/>
      <c r="P63" s="65"/>
      <c r="Q63" s="64"/>
      <c r="R63" s="64"/>
      <c r="S63" s="64"/>
      <c r="T63" s="65" t="s">
        <v>61</v>
      </c>
      <c r="U63" s="65"/>
      <c r="V63" s="64">
        <v>653</v>
      </c>
      <c r="W63" s="64"/>
      <c r="X63" s="65"/>
      <c r="Y63" s="65">
        <v>82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9"/>
    </row>
    <row r="64" spans="1:45" ht="84">
      <c r="A64" s="50">
        <v>21</v>
      </c>
      <c r="B64" s="51" t="s">
        <v>183</v>
      </c>
      <c r="C64" s="52">
        <v>-14.7</v>
      </c>
      <c r="D64" s="53">
        <v>3.56</v>
      </c>
      <c r="E64" s="53" t="s">
        <v>184</v>
      </c>
      <c r="F64" s="53"/>
      <c r="G64" s="53">
        <v>-52</v>
      </c>
      <c r="H64" s="53" t="s">
        <v>185</v>
      </c>
      <c r="I64" s="53"/>
      <c r="J64" s="53" t="s">
        <v>186</v>
      </c>
      <c r="K64" s="54"/>
      <c r="L64" s="53">
        <v>-171</v>
      </c>
      <c r="M64" s="53" t="s">
        <v>187</v>
      </c>
      <c r="N64" s="53"/>
      <c r="O64" s="55">
        <f>0+0</f>
        <v>0</v>
      </c>
      <c r="P64" s="56" t="s">
        <v>131</v>
      </c>
      <c r="Q64" s="55">
        <f>0+0</f>
        <v>0</v>
      </c>
      <c r="R64" s="55">
        <v>-52</v>
      </c>
      <c r="S64" s="55">
        <v>-171</v>
      </c>
      <c r="T64" s="56"/>
      <c r="U64" s="56"/>
      <c r="V64" s="55"/>
      <c r="W64" s="55"/>
      <c r="X64" s="56">
        <v>-171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-171</v>
      </c>
      <c r="AI64" s="55"/>
      <c r="AJ64" s="55"/>
      <c r="AK64" s="55"/>
      <c r="AL64" s="55">
        <v>-52</v>
      </c>
      <c r="AM64" s="55">
        <v>-171</v>
      </c>
      <c r="AN64" s="55">
        <v>-52</v>
      </c>
      <c r="AO64" s="58" t="s">
        <v>23</v>
      </c>
      <c r="AP64" s="58" t="s">
        <v>23</v>
      </c>
      <c r="AQ64" s="58" t="s">
        <v>23</v>
      </c>
      <c r="AR64" s="58">
        <v>3.265</v>
      </c>
      <c r="AS64" s="39"/>
    </row>
    <row r="65" spans="1:45" ht="84">
      <c r="A65" s="50">
        <v>22</v>
      </c>
      <c r="B65" s="51" t="s">
        <v>188</v>
      </c>
      <c r="C65" s="52">
        <v>14.7</v>
      </c>
      <c r="D65" s="53">
        <v>3.55</v>
      </c>
      <c r="E65" s="53" t="s">
        <v>189</v>
      </c>
      <c r="F65" s="53"/>
      <c r="G65" s="53">
        <v>52</v>
      </c>
      <c r="H65" s="53" t="s">
        <v>190</v>
      </c>
      <c r="I65" s="53"/>
      <c r="J65" s="53" t="s">
        <v>191</v>
      </c>
      <c r="K65" s="54"/>
      <c r="L65" s="53">
        <v>197</v>
      </c>
      <c r="M65" s="53" t="s">
        <v>192</v>
      </c>
      <c r="N65" s="53"/>
      <c r="O65" s="55">
        <f>0+0</f>
        <v>0</v>
      </c>
      <c r="P65" s="56" t="s">
        <v>131</v>
      </c>
      <c r="Q65" s="55">
        <f>0+0</f>
        <v>0</v>
      </c>
      <c r="R65" s="55">
        <v>52</v>
      </c>
      <c r="S65" s="55">
        <v>197</v>
      </c>
      <c r="T65" s="56"/>
      <c r="U65" s="56"/>
      <c r="V65" s="55"/>
      <c r="W65" s="55"/>
      <c r="X65" s="56">
        <v>197</v>
      </c>
      <c r="Y65" s="56"/>
      <c r="Z65" s="56"/>
      <c r="AA65" s="56"/>
      <c r="AB65" s="56"/>
      <c r="AC65" s="56"/>
      <c r="AD65" s="56"/>
      <c r="AE65" s="57"/>
      <c r="AF65" s="57"/>
      <c r="AG65" s="57"/>
      <c r="AH65" s="57">
        <v>197</v>
      </c>
      <c r="AI65" s="55"/>
      <c r="AJ65" s="55"/>
      <c r="AK65" s="55"/>
      <c r="AL65" s="55">
        <v>52</v>
      </c>
      <c r="AM65" s="55">
        <v>197</v>
      </c>
      <c r="AN65" s="55">
        <v>52</v>
      </c>
      <c r="AO65" s="58" t="s">
        <v>23</v>
      </c>
      <c r="AP65" s="58" t="s">
        <v>23</v>
      </c>
      <c r="AQ65" s="58" t="s">
        <v>23</v>
      </c>
      <c r="AR65" s="58">
        <v>3.768</v>
      </c>
      <c r="AS65" s="39"/>
    </row>
    <row r="66" spans="1:45" ht="132">
      <c r="A66" s="50">
        <v>23</v>
      </c>
      <c r="B66" s="51" t="s">
        <v>193</v>
      </c>
      <c r="C66" s="52">
        <v>0.0398</v>
      </c>
      <c r="D66" s="53">
        <v>14774.12</v>
      </c>
      <c r="E66" s="53" t="s">
        <v>194</v>
      </c>
      <c r="F66" s="53" t="s">
        <v>195</v>
      </c>
      <c r="G66" s="53">
        <v>588</v>
      </c>
      <c r="H66" s="53" t="s">
        <v>196</v>
      </c>
      <c r="I66" s="53">
        <v>5</v>
      </c>
      <c r="J66" s="53" t="s">
        <v>115</v>
      </c>
      <c r="K66" s="54" t="s">
        <v>181</v>
      </c>
      <c r="L66" s="53">
        <v>3545</v>
      </c>
      <c r="M66" s="53" t="s">
        <v>197</v>
      </c>
      <c r="N66" s="53" t="s">
        <v>198</v>
      </c>
      <c r="O66" s="55">
        <f>20+0</f>
        <v>20</v>
      </c>
      <c r="P66" s="56" t="s">
        <v>60</v>
      </c>
      <c r="Q66" s="55">
        <f>425+2</f>
        <v>427</v>
      </c>
      <c r="R66" s="55">
        <v>588</v>
      </c>
      <c r="S66" s="55">
        <v>3545</v>
      </c>
      <c r="T66" s="56"/>
      <c r="U66" s="56"/>
      <c r="V66" s="55"/>
      <c r="W66" s="55"/>
      <c r="X66" s="56">
        <v>4045</v>
      </c>
      <c r="Y66" s="56"/>
      <c r="Z66" s="56"/>
      <c r="AA66" s="56"/>
      <c r="AB66" s="56"/>
      <c r="AC66" s="56"/>
      <c r="AD66" s="56"/>
      <c r="AE66" s="57">
        <v>425</v>
      </c>
      <c r="AF66" s="57">
        <v>35</v>
      </c>
      <c r="AG66" s="57">
        <v>2</v>
      </c>
      <c r="AH66" s="57">
        <v>3085</v>
      </c>
      <c r="AI66" s="55">
        <v>20</v>
      </c>
      <c r="AJ66" s="55">
        <v>5</v>
      </c>
      <c r="AK66" s="55"/>
      <c r="AL66" s="55">
        <v>563</v>
      </c>
      <c r="AM66" s="55">
        <v>3545</v>
      </c>
      <c r="AN66" s="55">
        <v>588</v>
      </c>
      <c r="AO66" s="58">
        <v>21.09</v>
      </c>
      <c r="AP66" s="58">
        <v>7.18</v>
      </c>
      <c r="AQ66" s="58">
        <v>21.09</v>
      </c>
      <c r="AR66" s="58">
        <v>5.48</v>
      </c>
      <c r="AS66" s="39"/>
    </row>
    <row r="67" spans="1:45" ht="12.75">
      <c r="A67" s="59" t="s">
        <v>23</v>
      </c>
      <c r="B67" s="60" t="s">
        <v>61</v>
      </c>
      <c r="C67" s="61" t="s">
        <v>23</v>
      </c>
      <c r="D67" s="62"/>
      <c r="E67" s="62"/>
      <c r="F67" s="62"/>
      <c r="G67" s="62">
        <v>616</v>
      </c>
      <c r="H67" s="62"/>
      <c r="I67" s="62"/>
      <c r="J67" s="62"/>
      <c r="K67" s="63"/>
      <c r="L67" s="62">
        <v>4045</v>
      </c>
      <c r="M67" s="62"/>
      <c r="N67" s="62"/>
      <c r="O67" s="64"/>
      <c r="P67" s="65"/>
      <c r="Q67" s="64"/>
      <c r="R67" s="64"/>
      <c r="S67" s="64"/>
      <c r="T67" s="65" t="s">
        <v>61</v>
      </c>
      <c r="U67" s="65"/>
      <c r="V67" s="64">
        <v>4045</v>
      </c>
      <c r="W67" s="64"/>
      <c r="X67" s="65"/>
      <c r="Y67" s="65">
        <v>616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17.25" customHeight="1">
      <c r="A68" s="84" t="s">
        <v>199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39"/>
    </row>
    <row r="69" spans="1:45" ht="84">
      <c r="A69" s="50">
        <v>25</v>
      </c>
      <c r="B69" s="51" t="s">
        <v>200</v>
      </c>
      <c r="C69" s="52">
        <v>0.01</v>
      </c>
      <c r="D69" s="53">
        <v>5885.67</v>
      </c>
      <c r="E69" s="53" t="s">
        <v>201</v>
      </c>
      <c r="F69" s="53" t="s">
        <v>202</v>
      </c>
      <c r="G69" s="53">
        <v>59</v>
      </c>
      <c r="H69" s="53" t="s">
        <v>203</v>
      </c>
      <c r="I69" s="53"/>
      <c r="J69" s="53" t="s">
        <v>204</v>
      </c>
      <c r="K69" s="54" t="s">
        <v>205</v>
      </c>
      <c r="L69" s="53">
        <v>184</v>
      </c>
      <c r="M69" s="53" t="s">
        <v>206</v>
      </c>
      <c r="N69" s="53">
        <v>1</v>
      </c>
      <c r="O69" s="55">
        <f>5+0</f>
        <v>5</v>
      </c>
      <c r="P69" s="56" t="s">
        <v>60</v>
      </c>
      <c r="Q69" s="55">
        <f>96+0</f>
        <v>96</v>
      </c>
      <c r="R69" s="55">
        <v>59</v>
      </c>
      <c r="S69" s="55">
        <v>184</v>
      </c>
      <c r="T69" s="56"/>
      <c r="U69" s="56"/>
      <c r="V69" s="55"/>
      <c r="W69" s="55"/>
      <c r="X69" s="56">
        <v>314</v>
      </c>
      <c r="Y69" s="56"/>
      <c r="Z69" s="56"/>
      <c r="AA69" s="56"/>
      <c r="AB69" s="56"/>
      <c r="AC69" s="56"/>
      <c r="AD69" s="56"/>
      <c r="AE69" s="57">
        <v>96</v>
      </c>
      <c r="AF69" s="57">
        <v>1</v>
      </c>
      <c r="AG69" s="57"/>
      <c r="AH69" s="57">
        <v>87</v>
      </c>
      <c r="AI69" s="55">
        <v>5</v>
      </c>
      <c r="AJ69" s="55"/>
      <c r="AK69" s="55"/>
      <c r="AL69" s="55">
        <v>54</v>
      </c>
      <c r="AM69" s="55">
        <v>184</v>
      </c>
      <c r="AN69" s="55">
        <v>59</v>
      </c>
      <c r="AO69" s="58">
        <v>21.09</v>
      </c>
      <c r="AP69" s="58">
        <v>10.797</v>
      </c>
      <c r="AQ69" s="58">
        <v>20.982</v>
      </c>
      <c r="AR69" s="58">
        <v>1.619</v>
      </c>
      <c r="AS69" s="39"/>
    </row>
    <row r="70" spans="1:45" ht="12.75">
      <c r="A70" s="59" t="s">
        <v>23</v>
      </c>
      <c r="B70" s="60" t="s">
        <v>61</v>
      </c>
      <c r="C70" s="61" t="s">
        <v>23</v>
      </c>
      <c r="D70" s="62"/>
      <c r="E70" s="62"/>
      <c r="F70" s="62"/>
      <c r="G70" s="62">
        <v>67</v>
      </c>
      <c r="H70" s="62"/>
      <c r="I70" s="62"/>
      <c r="J70" s="62"/>
      <c r="K70" s="63"/>
      <c r="L70" s="62">
        <v>314</v>
      </c>
      <c r="M70" s="62"/>
      <c r="N70" s="62"/>
      <c r="O70" s="64"/>
      <c r="P70" s="65"/>
      <c r="Q70" s="64"/>
      <c r="R70" s="64"/>
      <c r="S70" s="64"/>
      <c r="T70" s="65" t="s">
        <v>61</v>
      </c>
      <c r="U70" s="65"/>
      <c r="V70" s="64">
        <v>314</v>
      </c>
      <c r="W70" s="64"/>
      <c r="X70" s="65"/>
      <c r="Y70" s="65">
        <v>67</v>
      </c>
      <c r="Z70" s="65"/>
      <c r="AA70" s="65"/>
      <c r="AB70" s="65"/>
      <c r="AC70" s="65"/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84">
      <c r="A71" s="50">
        <v>26</v>
      </c>
      <c r="B71" s="51" t="s">
        <v>207</v>
      </c>
      <c r="C71" s="52">
        <v>0.01</v>
      </c>
      <c r="D71" s="53">
        <v>36221.68</v>
      </c>
      <c r="E71" s="53" t="s">
        <v>208</v>
      </c>
      <c r="F71" s="53" t="s">
        <v>209</v>
      </c>
      <c r="G71" s="53">
        <v>362</v>
      </c>
      <c r="H71" s="53" t="s">
        <v>210</v>
      </c>
      <c r="I71" s="53">
        <v>1</v>
      </c>
      <c r="J71" s="53" t="s">
        <v>211</v>
      </c>
      <c r="K71" s="54" t="s">
        <v>212</v>
      </c>
      <c r="L71" s="53">
        <v>1588</v>
      </c>
      <c r="M71" s="53" t="s">
        <v>213</v>
      </c>
      <c r="N71" s="53" t="s">
        <v>214</v>
      </c>
      <c r="O71" s="55">
        <f>28+0</f>
        <v>28</v>
      </c>
      <c r="P71" s="56" t="s">
        <v>60</v>
      </c>
      <c r="Q71" s="55">
        <f>600+2</f>
        <v>602</v>
      </c>
      <c r="R71" s="55">
        <v>362</v>
      </c>
      <c r="S71" s="55">
        <v>1588</v>
      </c>
      <c r="T71" s="56"/>
      <c r="U71" s="56"/>
      <c r="V71" s="55"/>
      <c r="W71" s="55"/>
      <c r="X71" s="56">
        <v>2407</v>
      </c>
      <c r="Y71" s="56"/>
      <c r="Z71" s="56"/>
      <c r="AA71" s="56"/>
      <c r="AB71" s="56"/>
      <c r="AC71" s="56"/>
      <c r="AD71" s="56"/>
      <c r="AE71" s="57">
        <v>600</v>
      </c>
      <c r="AF71" s="57">
        <v>8</v>
      </c>
      <c r="AG71" s="57">
        <v>2</v>
      </c>
      <c r="AH71" s="57">
        <v>980</v>
      </c>
      <c r="AI71" s="55">
        <v>28</v>
      </c>
      <c r="AJ71" s="55">
        <v>1</v>
      </c>
      <c r="AK71" s="55"/>
      <c r="AL71" s="55">
        <v>333</v>
      </c>
      <c r="AM71" s="55">
        <v>1588</v>
      </c>
      <c r="AN71" s="55">
        <v>362</v>
      </c>
      <c r="AO71" s="58">
        <v>21.09</v>
      </c>
      <c r="AP71" s="58">
        <v>10.793</v>
      </c>
      <c r="AQ71" s="58">
        <v>21.073</v>
      </c>
      <c r="AR71" s="58">
        <v>2.943</v>
      </c>
      <c r="AS71" s="39"/>
    </row>
    <row r="72" spans="1:45" ht="12.75">
      <c r="A72" s="59" t="s">
        <v>23</v>
      </c>
      <c r="B72" s="60" t="s">
        <v>61</v>
      </c>
      <c r="C72" s="61" t="s">
        <v>23</v>
      </c>
      <c r="D72" s="62"/>
      <c r="E72" s="62"/>
      <c r="F72" s="62"/>
      <c r="G72" s="62">
        <v>408</v>
      </c>
      <c r="H72" s="62"/>
      <c r="I72" s="62"/>
      <c r="J72" s="62"/>
      <c r="K72" s="63"/>
      <c r="L72" s="62">
        <v>2407</v>
      </c>
      <c r="M72" s="62"/>
      <c r="N72" s="62"/>
      <c r="O72" s="64"/>
      <c r="P72" s="65"/>
      <c r="Q72" s="64"/>
      <c r="R72" s="64"/>
      <c r="S72" s="64"/>
      <c r="T72" s="65" t="s">
        <v>61</v>
      </c>
      <c r="U72" s="65"/>
      <c r="V72" s="64">
        <v>2407</v>
      </c>
      <c r="W72" s="64"/>
      <c r="X72" s="65"/>
      <c r="Y72" s="65">
        <v>408</v>
      </c>
      <c r="Z72" s="65"/>
      <c r="AA72" s="65"/>
      <c r="AB72" s="65"/>
      <c r="AC72" s="65"/>
      <c r="AD72" s="65"/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9"/>
    </row>
    <row r="73" spans="1:45" ht="84">
      <c r="A73" s="50">
        <v>27</v>
      </c>
      <c r="B73" s="51" t="s">
        <v>215</v>
      </c>
      <c r="C73" s="52">
        <v>0.2</v>
      </c>
      <c r="D73" s="53">
        <v>1507.1</v>
      </c>
      <c r="E73" s="53" t="s">
        <v>216</v>
      </c>
      <c r="F73" s="53">
        <v>0.2</v>
      </c>
      <c r="G73" s="53">
        <v>301</v>
      </c>
      <c r="H73" s="53" t="s">
        <v>217</v>
      </c>
      <c r="I73" s="53"/>
      <c r="J73" s="53" t="s">
        <v>218</v>
      </c>
      <c r="K73" s="54" t="s">
        <v>219</v>
      </c>
      <c r="L73" s="53">
        <v>1870</v>
      </c>
      <c r="M73" s="53" t="s">
        <v>220</v>
      </c>
      <c r="N73" s="53"/>
      <c r="O73" s="55">
        <f>13+0</f>
        <v>13</v>
      </c>
      <c r="P73" s="56" t="s">
        <v>60</v>
      </c>
      <c r="Q73" s="55">
        <f>272+0</f>
        <v>272</v>
      </c>
      <c r="R73" s="55">
        <v>301</v>
      </c>
      <c r="S73" s="55">
        <v>1870</v>
      </c>
      <c r="T73" s="56"/>
      <c r="U73" s="56"/>
      <c r="V73" s="55"/>
      <c r="W73" s="55"/>
      <c r="X73" s="56">
        <v>2289</v>
      </c>
      <c r="Y73" s="56"/>
      <c r="Z73" s="56"/>
      <c r="AA73" s="56"/>
      <c r="AB73" s="56"/>
      <c r="AC73" s="56"/>
      <c r="AD73" s="56"/>
      <c r="AE73" s="57">
        <v>272</v>
      </c>
      <c r="AF73" s="57"/>
      <c r="AG73" s="57"/>
      <c r="AH73" s="57">
        <v>1598</v>
      </c>
      <c r="AI73" s="55">
        <v>13</v>
      </c>
      <c r="AJ73" s="55"/>
      <c r="AK73" s="55"/>
      <c r="AL73" s="55">
        <v>288</v>
      </c>
      <c r="AM73" s="55">
        <v>1870</v>
      </c>
      <c r="AN73" s="55">
        <v>301</v>
      </c>
      <c r="AO73" s="58">
        <v>21.14</v>
      </c>
      <c r="AP73" s="58">
        <v>4.55</v>
      </c>
      <c r="AQ73" s="58">
        <v>21.14</v>
      </c>
      <c r="AR73" s="58">
        <v>5.539</v>
      </c>
      <c r="AS73" s="39"/>
    </row>
    <row r="74" spans="1:45" ht="12.75">
      <c r="A74" s="59" t="s">
        <v>23</v>
      </c>
      <c r="B74" s="60" t="s">
        <v>61</v>
      </c>
      <c r="C74" s="61" t="s">
        <v>23</v>
      </c>
      <c r="D74" s="62"/>
      <c r="E74" s="62"/>
      <c r="F74" s="62"/>
      <c r="G74" s="62">
        <v>325</v>
      </c>
      <c r="H74" s="62"/>
      <c r="I74" s="62"/>
      <c r="J74" s="62"/>
      <c r="K74" s="63"/>
      <c r="L74" s="62">
        <v>2289</v>
      </c>
      <c r="M74" s="62"/>
      <c r="N74" s="62"/>
      <c r="O74" s="64"/>
      <c r="P74" s="65"/>
      <c r="Q74" s="64"/>
      <c r="R74" s="64"/>
      <c r="S74" s="64"/>
      <c r="T74" s="65" t="s">
        <v>61</v>
      </c>
      <c r="U74" s="65"/>
      <c r="V74" s="64">
        <v>2289</v>
      </c>
      <c r="W74" s="64"/>
      <c r="X74" s="65"/>
      <c r="Y74" s="65">
        <v>325</v>
      </c>
      <c r="Z74" s="65"/>
      <c r="AA74" s="65"/>
      <c r="AB74" s="65"/>
      <c r="AC74" s="65"/>
      <c r="AD74" s="65"/>
      <c r="AE74" s="66"/>
      <c r="AF74" s="66"/>
      <c r="AG74" s="66"/>
      <c r="AH74" s="66"/>
      <c r="AI74" s="64"/>
      <c r="AJ74" s="64"/>
      <c r="AK74" s="64"/>
      <c r="AL74" s="64"/>
      <c r="AM74" s="64"/>
      <c r="AN74" s="64"/>
      <c r="AO74" s="67" t="s">
        <v>23</v>
      </c>
      <c r="AP74" s="67" t="s">
        <v>23</v>
      </c>
      <c r="AQ74" s="67" t="s">
        <v>23</v>
      </c>
      <c r="AR74" s="67" t="s">
        <v>23</v>
      </c>
      <c r="AS74" s="39"/>
    </row>
    <row r="75" spans="1:45" ht="84">
      <c r="A75" s="50">
        <v>28</v>
      </c>
      <c r="B75" s="51" t="s">
        <v>221</v>
      </c>
      <c r="C75" s="52">
        <v>0.01</v>
      </c>
      <c r="D75" s="53">
        <v>50133.12</v>
      </c>
      <c r="E75" s="53" t="s">
        <v>222</v>
      </c>
      <c r="F75" s="53" t="s">
        <v>223</v>
      </c>
      <c r="G75" s="53">
        <v>501</v>
      </c>
      <c r="H75" s="53" t="s">
        <v>224</v>
      </c>
      <c r="I75" s="53">
        <v>1</v>
      </c>
      <c r="J75" s="53" t="s">
        <v>225</v>
      </c>
      <c r="K75" s="54" t="s">
        <v>226</v>
      </c>
      <c r="L75" s="53">
        <v>4093</v>
      </c>
      <c r="M75" s="53" t="s">
        <v>227</v>
      </c>
      <c r="N75" s="53" t="s">
        <v>228</v>
      </c>
      <c r="O75" s="55">
        <f>36+0</f>
        <v>36</v>
      </c>
      <c r="P75" s="56" t="s">
        <v>60</v>
      </c>
      <c r="Q75" s="55">
        <f>758+2</f>
        <v>760</v>
      </c>
      <c r="R75" s="55">
        <v>501</v>
      </c>
      <c r="S75" s="55">
        <v>4093</v>
      </c>
      <c r="T75" s="56"/>
      <c r="U75" s="56"/>
      <c r="V75" s="55"/>
      <c r="W75" s="55"/>
      <c r="X75" s="56">
        <v>5127</v>
      </c>
      <c r="Y75" s="56"/>
      <c r="Z75" s="56"/>
      <c r="AA75" s="56"/>
      <c r="AB75" s="56"/>
      <c r="AC75" s="56"/>
      <c r="AD75" s="56"/>
      <c r="AE75" s="57">
        <v>758</v>
      </c>
      <c r="AF75" s="57">
        <v>9</v>
      </c>
      <c r="AG75" s="57">
        <v>2</v>
      </c>
      <c r="AH75" s="57">
        <v>3326</v>
      </c>
      <c r="AI75" s="55">
        <v>36</v>
      </c>
      <c r="AJ75" s="55">
        <v>1</v>
      </c>
      <c r="AK75" s="55"/>
      <c r="AL75" s="55">
        <v>464</v>
      </c>
      <c r="AM75" s="55">
        <v>4093</v>
      </c>
      <c r="AN75" s="55">
        <v>501</v>
      </c>
      <c r="AO75" s="58">
        <v>21.14</v>
      </c>
      <c r="AP75" s="58">
        <v>10.768</v>
      </c>
      <c r="AQ75" s="58">
        <v>21.134</v>
      </c>
      <c r="AR75" s="58">
        <v>7.159</v>
      </c>
      <c r="AS75" s="39"/>
    </row>
    <row r="76" spans="1:45" ht="12.75">
      <c r="A76" s="59" t="s">
        <v>23</v>
      </c>
      <c r="B76" s="60" t="s">
        <v>61</v>
      </c>
      <c r="C76" s="61" t="s">
        <v>23</v>
      </c>
      <c r="D76" s="62"/>
      <c r="E76" s="62"/>
      <c r="F76" s="62"/>
      <c r="G76" s="62">
        <v>560</v>
      </c>
      <c r="H76" s="62"/>
      <c r="I76" s="62"/>
      <c r="J76" s="62"/>
      <c r="K76" s="63"/>
      <c r="L76" s="62">
        <v>5127</v>
      </c>
      <c r="M76" s="62"/>
      <c r="N76" s="62"/>
      <c r="O76" s="64"/>
      <c r="P76" s="65"/>
      <c r="Q76" s="64"/>
      <c r="R76" s="64"/>
      <c r="S76" s="64"/>
      <c r="T76" s="65" t="s">
        <v>61</v>
      </c>
      <c r="U76" s="65"/>
      <c r="V76" s="64">
        <v>5127</v>
      </c>
      <c r="W76" s="64"/>
      <c r="X76" s="65"/>
      <c r="Y76" s="65">
        <v>560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84">
      <c r="A77" s="50">
        <v>29</v>
      </c>
      <c r="B77" s="51" t="s">
        <v>229</v>
      </c>
      <c r="C77" s="52">
        <v>0.01</v>
      </c>
      <c r="D77" s="53">
        <v>192658.07</v>
      </c>
      <c r="E77" s="53" t="s">
        <v>230</v>
      </c>
      <c r="F77" s="53" t="s">
        <v>231</v>
      </c>
      <c r="G77" s="53">
        <v>1927</v>
      </c>
      <c r="H77" s="53" t="s">
        <v>232</v>
      </c>
      <c r="I77" s="53">
        <v>4</v>
      </c>
      <c r="J77" s="53" t="s">
        <v>233</v>
      </c>
      <c r="K77" s="54" t="s">
        <v>234</v>
      </c>
      <c r="L77" s="53">
        <v>13528</v>
      </c>
      <c r="M77" s="53" t="s">
        <v>235</v>
      </c>
      <c r="N77" s="53" t="s">
        <v>236</v>
      </c>
      <c r="O77" s="55">
        <f>51+0</f>
        <v>51</v>
      </c>
      <c r="P77" s="56" t="s">
        <v>60</v>
      </c>
      <c r="Q77" s="55">
        <f>1076+10</f>
        <v>1086</v>
      </c>
      <c r="R77" s="55">
        <v>1927</v>
      </c>
      <c r="S77" s="55">
        <v>13528</v>
      </c>
      <c r="T77" s="56"/>
      <c r="U77" s="56"/>
      <c r="V77" s="55"/>
      <c r="W77" s="55"/>
      <c r="X77" s="56">
        <v>15005</v>
      </c>
      <c r="Y77" s="56"/>
      <c r="Z77" s="56"/>
      <c r="AA77" s="56"/>
      <c r="AB77" s="56"/>
      <c r="AC77" s="56"/>
      <c r="AD77" s="56"/>
      <c r="AE77" s="57">
        <v>1076</v>
      </c>
      <c r="AF77" s="57">
        <v>44</v>
      </c>
      <c r="AG77" s="57">
        <v>10</v>
      </c>
      <c r="AH77" s="57">
        <v>12408</v>
      </c>
      <c r="AI77" s="55">
        <v>51</v>
      </c>
      <c r="AJ77" s="55">
        <v>4</v>
      </c>
      <c r="AK77" s="55"/>
      <c r="AL77" s="55">
        <v>1872</v>
      </c>
      <c r="AM77" s="55">
        <v>13528</v>
      </c>
      <c r="AN77" s="55">
        <v>1927</v>
      </c>
      <c r="AO77" s="58">
        <v>21.09</v>
      </c>
      <c r="AP77" s="58">
        <v>10.793</v>
      </c>
      <c r="AQ77" s="58">
        <v>21.084</v>
      </c>
      <c r="AR77" s="58">
        <v>6.63</v>
      </c>
      <c r="AS77" s="39"/>
    </row>
    <row r="78" spans="1:45" ht="12.75">
      <c r="A78" s="59" t="s">
        <v>23</v>
      </c>
      <c r="B78" s="60" t="s">
        <v>61</v>
      </c>
      <c r="C78" s="61" t="s">
        <v>23</v>
      </c>
      <c r="D78" s="62"/>
      <c r="E78" s="62"/>
      <c r="F78" s="62"/>
      <c r="G78" s="62">
        <v>2011</v>
      </c>
      <c r="H78" s="62"/>
      <c r="I78" s="62"/>
      <c r="J78" s="62"/>
      <c r="K78" s="63"/>
      <c r="L78" s="62">
        <v>15005</v>
      </c>
      <c r="M78" s="62"/>
      <c r="N78" s="62"/>
      <c r="O78" s="64"/>
      <c r="P78" s="65"/>
      <c r="Q78" s="64"/>
      <c r="R78" s="64"/>
      <c r="S78" s="64"/>
      <c r="T78" s="65" t="s">
        <v>61</v>
      </c>
      <c r="U78" s="65"/>
      <c r="V78" s="64">
        <v>15005</v>
      </c>
      <c r="W78" s="64"/>
      <c r="X78" s="65"/>
      <c r="Y78" s="65">
        <v>2011</v>
      </c>
      <c r="Z78" s="65"/>
      <c r="AA78" s="65"/>
      <c r="AB78" s="65"/>
      <c r="AC78" s="65"/>
      <c r="AD78" s="65"/>
      <c r="AE78" s="66"/>
      <c r="AF78" s="66"/>
      <c r="AG78" s="66"/>
      <c r="AH78" s="66"/>
      <c r="AI78" s="64"/>
      <c r="AJ78" s="64"/>
      <c r="AK78" s="64"/>
      <c r="AL78" s="64"/>
      <c r="AM78" s="64"/>
      <c r="AN78" s="64"/>
      <c r="AO78" s="67" t="s">
        <v>23</v>
      </c>
      <c r="AP78" s="67" t="s">
        <v>23</v>
      </c>
      <c r="AQ78" s="67" t="s">
        <v>23</v>
      </c>
      <c r="AR78" s="67" t="s">
        <v>23</v>
      </c>
      <c r="AS78" s="39"/>
    </row>
    <row r="79" spans="1:45" ht="84">
      <c r="A79" s="50">
        <v>30</v>
      </c>
      <c r="B79" s="51" t="s">
        <v>237</v>
      </c>
      <c r="C79" s="52">
        <v>0.1</v>
      </c>
      <c r="D79" s="53">
        <v>1507.1</v>
      </c>
      <c r="E79" s="53" t="s">
        <v>216</v>
      </c>
      <c r="F79" s="53">
        <v>0.2</v>
      </c>
      <c r="G79" s="53">
        <v>151</v>
      </c>
      <c r="H79" s="53" t="s">
        <v>238</v>
      </c>
      <c r="I79" s="53"/>
      <c r="J79" s="53" t="s">
        <v>218</v>
      </c>
      <c r="K79" s="54" t="s">
        <v>219</v>
      </c>
      <c r="L79" s="53">
        <v>935</v>
      </c>
      <c r="M79" s="53" t="s">
        <v>239</v>
      </c>
      <c r="N79" s="53"/>
      <c r="O79" s="55">
        <f>6+0</f>
        <v>6</v>
      </c>
      <c r="P79" s="56" t="s">
        <v>60</v>
      </c>
      <c r="Q79" s="55">
        <f>136+0</f>
        <v>136</v>
      </c>
      <c r="R79" s="55">
        <v>151</v>
      </c>
      <c r="S79" s="55">
        <v>935</v>
      </c>
      <c r="T79" s="56"/>
      <c r="U79" s="56"/>
      <c r="V79" s="55"/>
      <c r="W79" s="55"/>
      <c r="X79" s="56">
        <v>1144</v>
      </c>
      <c r="Y79" s="56"/>
      <c r="Z79" s="56"/>
      <c r="AA79" s="56"/>
      <c r="AB79" s="56"/>
      <c r="AC79" s="56"/>
      <c r="AD79" s="56"/>
      <c r="AE79" s="57">
        <v>136</v>
      </c>
      <c r="AF79" s="57"/>
      <c r="AG79" s="57"/>
      <c r="AH79" s="57">
        <v>799</v>
      </c>
      <c r="AI79" s="55">
        <v>6</v>
      </c>
      <c r="AJ79" s="55"/>
      <c r="AK79" s="55"/>
      <c r="AL79" s="55">
        <v>145</v>
      </c>
      <c r="AM79" s="55">
        <v>935</v>
      </c>
      <c r="AN79" s="55">
        <v>151</v>
      </c>
      <c r="AO79" s="58">
        <v>21.14</v>
      </c>
      <c r="AP79" s="58">
        <v>4.55</v>
      </c>
      <c r="AQ79" s="58">
        <v>21.14</v>
      </c>
      <c r="AR79" s="58">
        <v>5.539</v>
      </c>
      <c r="AS79" s="39"/>
    </row>
    <row r="80" spans="1:45" ht="12.75">
      <c r="A80" s="59" t="s">
        <v>23</v>
      </c>
      <c r="B80" s="60" t="s">
        <v>61</v>
      </c>
      <c r="C80" s="61" t="s">
        <v>23</v>
      </c>
      <c r="D80" s="62"/>
      <c r="E80" s="62"/>
      <c r="F80" s="62"/>
      <c r="G80" s="62">
        <v>162</v>
      </c>
      <c r="H80" s="62"/>
      <c r="I80" s="62"/>
      <c r="J80" s="62"/>
      <c r="K80" s="63"/>
      <c r="L80" s="62">
        <v>1144</v>
      </c>
      <c r="M80" s="62"/>
      <c r="N80" s="62"/>
      <c r="O80" s="64"/>
      <c r="P80" s="65"/>
      <c r="Q80" s="64"/>
      <c r="R80" s="64"/>
      <c r="S80" s="64"/>
      <c r="T80" s="65" t="s">
        <v>61</v>
      </c>
      <c r="U80" s="65"/>
      <c r="V80" s="64">
        <v>1144</v>
      </c>
      <c r="W80" s="64"/>
      <c r="X80" s="65"/>
      <c r="Y80" s="65">
        <v>162</v>
      </c>
      <c r="Z80" s="65"/>
      <c r="AA80" s="65"/>
      <c r="AB80" s="65"/>
      <c r="AC80" s="65"/>
      <c r="AD80" s="65"/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9"/>
    </row>
    <row r="81" spans="1:45" ht="17.25" customHeight="1">
      <c r="A81" s="84" t="s">
        <v>240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39"/>
    </row>
    <row r="82" spans="1:45" ht="96">
      <c r="A82" s="50">
        <v>31</v>
      </c>
      <c r="B82" s="51" t="s">
        <v>241</v>
      </c>
      <c r="C82" s="52">
        <v>2</v>
      </c>
      <c r="D82" s="53">
        <v>940.56</v>
      </c>
      <c r="E82" s="53" t="s">
        <v>242</v>
      </c>
      <c r="F82" s="53">
        <v>0.88</v>
      </c>
      <c r="G82" s="53">
        <v>1881</v>
      </c>
      <c r="H82" s="53" t="s">
        <v>243</v>
      </c>
      <c r="I82" s="53">
        <v>2</v>
      </c>
      <c r="J82" s="53" t="s">
        <v>244</v>
      </c>
      <c r="K82" s="54" t="s">
        <v>245</v>
      </c>
      <c r="L82" s="53">
        <v>7815</v>
      </c>
      <c r="M82" s="53" t="s">
        <v>246</v>
      </c>
      <c r="N82" s="53">
        <v>18</v>
      </c>
      <c r="O82" s="55">
        <f>7+0</f>
        <v>7</v>
      </c>
      <c r="P82" s="56" t="s">
        <v>60</v>
      </c>
      <c r="Q82" s="55">
        <f>156+0</f>
        <v>156</v>
      </c>
      <c r="R82" s="55">
        <v>1881</v>
      </c>
      <c r="S82" s="55">
        <v>7815</v>
      </c>
      <c r="T82" s="56"/>
      <c r="U82" s="56"/>
      <c r="V82" s="55"/>
      <c r="W82" s="55"/>
      <c r="X82" s="56">
        <v>8055</v>
      </c>
      <c r="Y82" s="56"/>
      <c r="Z82" s="56"/>
      <c r="AA82" s="56"/>
      <c r="AB82" s="56"/>
      <c r="AC82" s="56"/>
      <c r="AD82" s="56"/>
      <c r="AE82" s="57">
        <v>156</v>
      </c>
      <c r="AF82" s="57">
        <v>18</v>
      </c>
      <c r="AG82" s="57"/>
      <c r="AH82" s="57">
        <v>7641</v>
      </c>
      <c r="AI82" s="55">
        <v>7</v>
      </c>
      <c r="AJ82" s="55">
        <v>2</v>
      </c>
      <c r="AK82" s="55"/>
      <c r="AL82" s="55">
        <v>1872</v>
      </c>
      <c r="AM82" s="55">
        <v>7815</v>
      </c>
      <c r="AN82" s="55">
        <v>1881</v>
      </c>
      <c r="AO82" s="58">
        <v>21.14</v>
      </c>
      <c r="AP82" s="58">
        <v>10.182</v>
      </c>
      <c r="AQ82" s="58">
        <v>21.14</v>
      </c>
      <c r="AR82" s="58">
        <v>4.082</v>
      </c>
      <c r="AS82" s="39"/>
    </row>
    <row r="83" spans="1:45" ht="12.75">
      <c r="A83" s="59" t="s">
        <v>23</v>
      </c>
      <c r="B83" s="60" t="s">
        <v>61</v>
      </c>
      <c r="C83" s="61" t="s">
        <v>23</v>
      </c>
      <c r="D83" s="62"/>
      <c r="E83" s="62"/>
      <c r="F83" s="62"/>
      <c r="G83" s="62">
        <v>1894</v>
      </c>
      <c r="H83" s="62"/>
      <c r="I83" s="62"/>
      <c r="J83" s="62"/>
      <c r="K83" s="63"/>
      <c r="L83" s="62">
        <v>8055</v>
      </c>
      <c r="M83" s="62"/>
      <c r="N83" s="62"/>
      <c r="O83" s="64"/>
      <c r="P83" s="65"/>
      <c r="Q83" s="64"/>
      <c r="R83" s="64"/>
      <c r="S83" s="64"/>
      <c r="T83" s="65" t="s">
        <v>61</v>
      </c>
      <c r="U83" s="65"/>
      <c r="V83" s="64">
        <v>8055</v>
      </c>
      <c r="W83" s="64"/>
      <c r="X83" s="65"/>
      <c r="Y83" s="65">
        <v>1894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96">
      <c r="A84" s="50">
        <v>32</v>
      </c>
      <c r="B84" s="51" t="s">
        <v>247</v>
      </c>
      <c r="C84" s="52">
        <v>-2</v>
      </c>
      <c r="D84" s="53">
        <v>935.15</v>
      </c>
      <c r="E84" s="53" t="s">
        <v>248</v>
      </c>
      <c r="F84" s="53"/>
      <c r="G84" s="53">
        <v>-1870</v>
      </c>
      <c r="H84" s="53" t="s">
        <v>249</v>
      </c>
      <c r="I84" s="53"/>
      <c r="J84" s="53" t="s">
        <v>250</v>
      </c>
      <c r="K84" s="54"/>
      <c r="L84" s="53">
        <v>-7635</v>
      </c>
      <c r="M84" s="53" t="s">
        <v>251</v>
      </c>
      <c r="N84" s="53"/>
      <c r="O84" s="55">
        <f>0+0</f>
        <v>0</v>
      </c>
      <c r="P84" s="56" t="s">
        <v>131</v>
      </c>
      <c r="Q84" s="55">
        <f>0+0</f>
        <v>0</v>
      </c>
      <c r="R84" s="55">
        <v>-1870</v>
      </c>
      <c r="S84" s="55">
        <v>-7635</v>
      </c>
      <c r="T84" s="56"/>
      <c r="U84" s="56"/>
      <c r="V84" s="55"/>
      <c r="W84" s="55"/>
      <c r="X84" s="56">
        <v>-7635</v>
      </c>
      <c r="Y84" s="56"/>
      <c r="Z84" s="56"/>
      <c r="AA84" s="56"/>
      <c r="AB84" s="56"/>
      <c r="AC84" s="56"/>
      <c r="AD84" s="56"/>
      <c r="AE84" s="57"/>
      <c r="AF84" s="57"/>
      <c r="AG84" s="57"/>
      <c r="AH84" s="57">
        <v>-7635</v>
      </c>
      <c r="AI84" s="55"/>
      <c r="AJ84" s="55"/>
      <c r="AK84" s="55"/>
      <c r="AL84" s="55">
        <v>-1870</v>
      </c>
      <c r="AM84" s="55">
        <v>-7635</v>
      </c>
      <c r="AN84" s="55">
        <v>-1870</v>
      </c>
      <c r="AO84" s="58" t="s">
        <v>23</v>
      </c>
      <c r="AP84" s="58" t="s">
        <v>23</v>
      </c>
      <c r="AQ84" s="58" t="s">
        <v>23</v>
      </c>
      <c r="AR84" s="58">
        <v>4.082</v>
      </c>
      <c r="AS84" s="39"/>
    </row>
    <row r="85" spans="1:45" ht="84">
      <c r="A85" s="50">
        <v>33</v>
      </c>
      <c r="B85" s="51" t="s">
        <v>252</v>
      </c>
      <c r="C85" s="52">
        <v>2</v>
      </c>
      <c r="D85" s="53">
        <v>104.72</v>
      </c>
      <c r="E85" s="53" t="s">
        <v>253</v>
      </c>
      <c r="F85" s="53"/>
      <c r="G85" s="53">
        <v>209</v>
      </c>
      <c r="H85" s="53" t="s">
        <v>254</v>
      </c>
      <c r="I85" s="53"/>
      <c r="J85" s="53"/>
      <c r="K85" s="54"/>
      <c r="L85" s="53">
        <v>209</v>
      </c>
      <c r="M85" s="53" t="s">
        <v>254</v>
      </c>
      <c r="N85" s="53"/>
      <c r="O85" s="55">
        <f>0+0</f>
        <v>0</v>
      </c>
      <c r="P85" s="56" t="s">
        <v>131</v>
      </c>
      <c r="Q85" s="55">
        <f>0+0</f>
        <v>0</v>
      </c>
      <c r="R85" s="55">
        <v>209</v>
      </c>
      <c r="S85" s="55">
        <v>209</v>
      </c>
      <c r="T85" s="56"/>
      <c r="U85" s="56"/>
      <c r="V85" s="55"/>
      <c r="W85" s="55"/>
      <c r="X85" s="56">
        <v>209</v>
      </c>
      <c r="Y85" s="56"/>
      <c r="Z85" s="56"/>
      <c r="AA85" s="56"/>
      <c r="AB85" s="56"/>
      <c r="AC85" s="56"/>
      <c r="AD85" s="56"/>
      <c r="AE85" s="57"/>
      <c r="AF85" s="57"/>
      <c r="AG85" s="57"/>
      <c r="AH85" s="57">
        <v>209</v>
      </c>
      <c r="AI85" s="55"/>
      <c r="AJ85" s="55"/>
      <c r="AK85" s="55"/>
      <c r="AL85" s="55">
        <v>209</v>
      </c>
      <c r="AM85" s="55">
        <v>209</v>
      </c>
      <c r="AN85" s="55">
        <v>209</v>
      </c>
      <c r="AO85" s="58" t="s">
        <v>23</v>
      </c>
      <c r="AP85" s="58" t="s">
        <v>23</v>
      </c>
      <c r="AQ85" s="58" t="s">
        <v>23</v>
      </c>
      <c r="AR85" s="58" t="s">
        <v>23</v>
      </c>
      <c r="AS85" s="39"/>
    </row>
    <row r="86" spans="1:45" ht="96">
      <c r="A86" s="50">
        <v>34</v>
      </c>
      <c r="B86" s="51" t="s">
        <v>255</v>
      </c>
      <c r="C86" s="52">
        <v>2</v>
      </c>
      <c r="D86" s="53">
        <v>43.95</v>
      </c>
      <c r="E86" s="53" t="s">
        <v>256</v>
      </c>
      <c r="F86" s="53"/>
      <c r="G86" s="53">
        <v>88</v>
      </c>
      <c r="H86" s="53" t="s">
        <v>257</v>
      </c>
      <c r="I86" s="53"/>
      <c r="J86" s="53" t="s">
        <v>258</v>
      </c>
      <c r="K86" s="54" t="s">
        <v>259</v>
      </c>
      <c r="L86" s="53">
        <v>649</v>
      </c>
      <c r="M86" s="53" t="s">
        <v>260</v>
      </c>
      <c r="N86" s="53"/>
      <c r="O86" s="55">
        <f>15+0</f>
        <v>15</v>
      </c>
      <c r="P86" s="56" t="s">
        <v>60</v>
      </c>
      <c r="Q86" s="55">
        <f>308+0</f>
        <v>308</v>
      </c>
      <c r="R86" s="55">
        <v>88</v>
      </c>
      <c r="S86" s="55">
        <v>649</v>
      </c>
      <c r="T86" s="56"/>
      <c r="U86" s="56"/>
      <c r="V86" s="55"/>
      <c r="W86" s="55"/>
      <c r="X86" s="56">
        <v>1179</v>
      </c>
      <c r="Y86" s="56"/>
      <c r="Z86" s="56"/>
      <c r="AA86" s="56"/>
      <c r="AB86" s="56"/>
      <c r="AC86" s="56"/>
      <c r="AD86" s="56"/>
      <c r="AE86" s="57">
        <v>308</v>
      </c>
      <c r="AF86" s="57"/>
      <c r="AG86" s="57"/>
      <c r="AH86" s="57">
        <v>341</v>
      </c>
      <c r="AI86" s="55">
        <v>15</v>
      </c>
      <c r="AJ86" s="55"/>
      <c r="AK86" s="55"/>
      <c r="AL86" s="55">
        <v>73</v>
      </c>
      <c r="AM86" s="55">
        <v>649</v>
      </c>
      <c r="AN86" s="55">
        <v>88</v>
      </c>
      <c r="AO86" s="58">
        <v>21.14</v>
      </c>
      <c r="AP86" s="58">
        <v>7.08</v>
      </c>
      <c r="AQ86" s="58">
        <v>21.14</v>
      </c>
      <c r="AR86" s="58">
        <v>4.651</v>
      </c>
      <c r="AS86" s="39"/>
    </row>
    <row r="87" spans="1:45" ht="12.75">
      <c r="A87" s="59" t="s">
        <v>23</v>
      </c>
      <c r="B87" s="60" t="s">
        <v>61</v>
      </c>
      <c r="C87" s="61" t="s">
        <v>23</v>
      </c>
      <c r="D87" s="62"/>
      <c r="E87" s="62"/>
      <c r="F87" s="62"/>
      <c r="G87" s="62">
        <v>119</v>
      </c>
      <c r="H87" s="62"/>
      <c r="I87" s="62"/>
      <c r="J87" s="62"/>
      <c r="K87" s="63"/>
      <c r="L87" s="62">
        <v>1179</v>
      </c>
      <c r="M87" s="62"/>
      <c r="N87" s="62"/>
      <c r="O87" s="64"/>
      <c r="P87" s="65"/>
      <c r="Q87" s="64"/>
      <c r="R87" s="64"/>
      <c r="S87" s="64"/>
      <c r="T87" s="65" t="s">
        <v>61</v>
      </c>
      <c r="U87" s="65"/>
      <c r="V87" s="64">
        <v>1179</v>
      </c>
      <c r="W87" s="64"/>
      <c r="X87" s="65"/>
      <c r="Y87" s="65">
        <v>119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108">
      <c r="A88" s="50">
        <v>35</v>
      </c>
      <c r="B88" s="51" t="s">
        <v>261</v>
      </c>
      <c r="C88" s="52">
        <v>-2</v>
      </c>
      <c r="D88" s="53">
        <v>35.99</v>
      </c>
      <c r="E88" s="53" t="s">
        <v>262</v>
      </c>
      <c r="F88" s="53"/>
      <c r="G88" s="53">
        <v>-72</v>
      </c>
      <c r="H88" s="53" t="s">
        <v>263</v>
      </c>
      <c r="I88" s="53"/>
      <c r="J88" s="53" t="s">
        <v>264</v>
      </c>
      <c r="K88" s="54"/>
      <c r="L88" s="53">
        <v>-335</v>
      </c>
      <c r="M88" s="53" t="s">
        <v>265</v>
      </c>
      <c r="N88" s="53"/>
      <c r="O88" s="55">
        <f>0+0</f>
        <v>0</v>
      </c>
      <c r="P88" s="56" t="s">
        <v>131</v>
      </c>
      <c r="Q88" s="55">
        <f>0+0</f>
        <v>0</v>
      </c>
      <c r="R88" s="55">
        <v>-72</v>
      </c>
      <c r="S88" s="55">
        <v>-335</v>
      </c>
      <c r="T88" s="56"/>
      <c r="U88" s="56"/>
      <c r="V88" s="55"/>
      <c r="W88" s="55"/>
      <c r="X88" s="56">
        <v>-335</v>
      </c>
      <c r="Y88" s="56"/>
      <c r="Z88" s="56"/>
      <c r="AA88" s="56"/>
      <c r="AB88" s="56"/>
      <c r="AC88" s="56"/>
      <c r="AD88" s="56"/>
      <c r="AE88" s="57"/>
      <c r="AF88" s="57"/>
      <c r="AG88" s="57"/>
      <c r="AH88" s="57">
        <v>-335</v>
      </c>
      <c r="AI88" s="55"/>
      <c r="AJ88" s="55"/>
      <c r="AK88" s="55"/>
      <c r="AL88" s="55">
        <v>-72</v>
      </c>
      <c r="AM88" s="55">
        <v>-335</v>
      </c>
      <c r="AN88" s="55">
        <v>-72</v>
      </c>
      <c r="AO88" s="58" t="s">
        <v>23</v>
      </c>
      <c r="AP88" s="58" t="s">
        <v>23</v>
      </c>
      <c r="AQ88" s="58" t="s">
        <v>23</v>
      </c>
      <c r="AR88" s="58">
        <v>4.653</v>
      </c>
      <c r="AS88" s="39"/>
    </row>
    <row r="89" spans="1:45" ht="108">
      <c r="A89" s="50">
        <v>36</v>
      </c>
      <c r="B89" s="51" t="s">
        <v>266</v>
      </c>
      <c r="C89" s="52">
        <v>2</v>
      </c>
      <c r="D89" s="53">
        <v>30.46</v>
      </c>
      <c r="E89" s="53" t="s">
        <v>267</v>
      </c>
      <c r="F89" s="53"/>
      <c r="G89" s="53">
        <v>61</v>
      </c>
      <c r="H89" s="53" t="s">
        <v>268</v>
      </c>
      <c r="I89" s="53"/>
      <c r="J89" s="53" t="s">
        <v>269</v>
      </c>
      <c r="K89" s="54"/>
      <c r="L89" s="53">
        <v>276</v>
      </c>
      <c r="M89" s="53" t="s">
        <v>270</v>
      </c>
      <c r="N89" s="53"/>
      <c r="O89" s="55">
        <f>0+0</f>
        <v>0</v>
      </c>
      <c r="P89" s="56" t="s">
        <v>131</v>
      </c>
      <c r="Q89" s="55">
        <f>0+0</f>
        <v>0</v>
      </c>
      <c r="R89" s="55">
        <v>61</v>
      </c>
      <c r="S89" s="55">
        <v>276</v>
      </c>
      <c r="T89" s="56"/>
      <c r="U89" s="56"/>
      <c r="V89" s="55"/>
      <c r="W89" s="55"/>
      <c r="X89" s="56">
        <v>276</v>
      </c>
      <c r="Y89" s="56"/>
      <c r="Z89" s="56"/>
      <c r="AA89" s="56"/>
      <c r="AB89" s="56"/>
      <c r="AC89" s="56"/>
      <c r="AD89" s="56"/>
      <c r="AE89" s="57"/>
      <c r="AF89" s="57"/>
      <c r="AG89" s="57"/>
      <c r="AH89" s="57">
        <v>276</v>
      </c>
      <c r="AI89" s="55"/>
      <c r="AJ89" s="55"/>
      <c r="AK89" s="55"/>
      <c r="AL89" s="55">
        <v>61</v>
      </c>
      <c r="AM89" s="55">
        <v>276</v>
      </c>
      <c r="AN89" s="55">
        <v>61</v>
      </c>
      <c r="AO89" s="58" t="s">
        <v>23</v>
      </c>
      <c r="AP89" s="58" t="s">
        <v>23</v>
      </c>
      <c r="AQ89" s="58" t="s">
        <v>23</v>
      </c>
      <c r="AR89" s="58">
        <v>4.527</v>
      </c>
      <c r="AS89" s="39"/>
    </row>
    <row r="90" spans="1:45" ht="17.25" customHeight="1">
      <c r="A90" s="84" t="s">
        <v>271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39"/>
    </row>
    <row r="91" spans="1:45" ht="96">
      <c r="A91" s="50">
        <v>37</v>
      </c>
      <c r="B91" s="51" t="s">
        <v>272</v>
      </c>
      <c r="C91" s="52">
        <v>0.025</v>
      </c>
      <c r="D91" s="53">
        <v>696.7</v>
      </c>
      <c r="E91" s="53">
        <v>689.61</v>
      </c>
      <c r="F91" s="53" t="s">
        <v>273</v>
      </c>
      <c r="G91" s="53">
        <v>17</v>
      </c>
      <c r="H91" s="53">
        <v>17</v>
      </c>
      <c r="I91" s="53"/>
      <c r="J91" s="53" t="s">
        <v>274</v>
      </c>
      <c r="K91" s="54" t="s">
        <v>275</v>
      </c>
      <c r="L91" s="53">
        <v>367</v>
      </c>
      <c r="M91" s="53">
        <v>365</v>
      </c>
      <c r="N91" s="53" t="s">
        <v>276</v>
      </c>
      <c r="O91" s="55">
        <f>17+0</f>
        <v>17</v>
      </c>
      <c r="P91" s="56" t="s">
        <v>60</v>
      </c>
      <c r="Q91" s="55">
        <f>365+2</f>
        <v>367</v>
      </c>
      <c r="R91" s="55">
        <v>17</v>
      </c>
      <c r="S91" s="55">
        <v>367</v>
      </c>
      <c r="T91" s="56"/>
      <c r="U91" s="56"/>
      <c r="V91" s="55"/>
      <c r="W91" s="55"/>
      <c r="X91" s="56">
        <v>745</v>
      </c>
      <c r="Y91" s="56"/>
      <c r="Z91" s="56"/>
      <c r="AA91" s="56"/>
      <c r="AB91" s="56"/>
      <c r="AC91" s="56"/>
      <c r="AD91" s="56"/>
      <c r="AE91" s="57">
        <v>365</v>
      </c>
      <c r="AF91" s="57">
        <v>2</v>
      </c>
      <c r="AG91" s="57">
        <v>2</v>
      </c>
      <c r="AH91" s="57"/>
      <c r="AI91" s="55">
        <v>17</v>
      </c>
      <c r="AJ91" s="55"/>
      <c r="AK91" s="55"/>
      <c r="AL91" s="55"/>
      <c r="AM91" s="55">
        <v>367</v>
      </c>
      <c r="AN91" s="55">
        <v>17</v>
      </c>
      <c r="AO91" s="58">
        <v>21.14</v>
      </c>
      <c r="AP91" s="58">
        <v>13.158</v>
      </c>
      <c r="AQ91" s="58">
        <v>21.127</v>
      </c>
      <c r="AR91" s="58">
        <v>5.48</v>
      </c>
      <c r="AS91" s="39"/>
    </row>
    <row r="92" spans="1:45" ht="12.75">
      <c r="A92" s="59" t="s">
        <v>23</v>
      </c>
      <c r="B92" s="60" t="s">
        <v>61</v>
      </c>
      <c r="C92" s="61" t="s">
        <v>23</v>
      </c>
      <c r="D92" s="62"/>
      <c r="E92" s="62"/>
      <c r="F92" s="62"/>
      <c r="G92" s="62">
        <v>39</v>
      </c>
      <c r="H92" s="62"/>
      <c r="I92" s="62"/>
      <c r="J92" s="62"/>
      <c r="K92" s="63"/>
      <c r="L92" s="62">
        <v>745</v>
      </c>
      <c r="M92" s="62"/>
      <c r="N92" s="62"/>
      <c r="O92" s="64"/>
      <c r="P92" s="65"/>
      <c r="Q92" s="64"/>
      <c r="R92" s="64"/>
      <c r="S92" s="64"/>
      <c r="T92" s="65" t="s">
        <v>61</v>
      </c>
      <c r="U92" s="65"/>
      <c r="V92" s="64">
        <v>745</v>
      </c>
      <c r="W92" s="64"/>
      <c r="X92" s="65"/>
      <c r="Y92" s="65">
        <v>39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23</v>
      </c>
      <c r="AP92" s="67" t="s">
        <v>23</v>
      </c>
      <c r="AQ92" s="67" t="s">
        <v>23</v>
      </c>
      <c r="AR92" s="67" t="s">
        <v>23</v>
      </c>
      <c r="AS92" s="39"/>
    </row>
    <row r="93" spans="1:45" ht="96">
      <c r="A93" s="50">
        <v>38</v>
      </c>
      <c r="B93" s="51" t="s">
        <v>277</v>
      </c>
      <c r="C93" s="52">
        <v>0.025</v>
      </c>
      <c r="D93" s="53">
        <v>3853.36</v>
      </c>
      <c r="E93" s="53" t="s">
        <v>278</v>
      </c>
      <c r="F93" s="53" t="s">
        <v>279</v>
      </c>
      <c r="G93" s="53">
        <v>96</v>
      </c>
      <c r="H93" s="53" t="s">
        <v>280</v>
      </c>
      <c r="I93" s="53">
        <v>1</v>
      </c>
      <c r="J93" s="53" t="s">
        <v>281</v>
      </c>
      <c r="K93" s="54" t="s">
        <v>282</v>
      </c>
      <c r="L93" s="53">
        <v>601</v>
      </c>
      <c r="M93" s="53" t="s">
        <v>283</v>
      </c>
      <c r="N93" s="53" t="s">
        <v>214</v>
      </c>
      <c r="O93" s="55">
        <f>13+0</f>
        <v>13</v>
      </c>
      <c r="P93" s="56" t="s">
        <v>60</v>
      </c>
      <c r="Q93" s="55">
        <f>265+2</f>
        <v>267</v>
      </c>
      <c r="R93" s="55">
        <v>96</v>
      </c>
      <c r="S93" s="55">
        <v>601</v>
      </c>
      <c r="T93" s="56"/>
      <c r="U93" s="56"/>
      <c r="V93" s="55"/>
      <c r="W93" s="55"/>
      <c r="X93" s="56">
        <v>1013</v>
      </c>
      <c r="Y93" s="56"/>
      <c r="Z93" s="56"/>
      <c r="AA93" s="56"/>
      <c r="AB93" s="56"/>
      <c r="AC93" s="56"/>
      <c r="AD93" s="56"/>
      <c r="AE93" s="57">
        <v>265</v>
      </c>
      <c r="AF93" s="57">
        <v>8</v>
      </c>
      <c r="AG93" s="57">
        <v>2</v>
      </c>
      <c r="AH93" s="57">
        <v>328</v>
      </c>
      <c r="AI93" s="55">
        <v>13</v>
      </c>
      <c r="AJ93" s="55">
        <v>1</v>
      </c>
      <c r="AK93" s="55"/>
      <c r="AL93" s="55">
        <v>82</v>
      </c>
      <c r="AM93" s="55">
        <v>601</v>
      </c>
      <c r="AN93" s="55">
        <v>96</v>
      </c>
      <c r="AO93" s="58">
        <v>21.14</v>
      </c>
      <c r="AP93" s="58">
        <v>7.552</v>
      </c>
      <c r="AQ93" s="58">
        <v>21.031</v>
      </c>
      <c r="AR93" s="58">
        <v>3.966</v>
      </c>
      <c r="AS93" s="39"/>
    </row>
    <row r="94" spans="1:45" ht="12.75">
      <c r="A94" s="59" t="s">
        <v>23</v>
      </c>
      <c r="B94" s="60" t="s">
        <v>61</v>
      </c>
      <c r="C94" s="61" t="s">
        <v>23</v>
      </c>
      <c r="D94" s="62"/>
      <c r="E94" s="62"/>
      <c r="F94" s="62"/>
      <c r="G94" s="62">
        <v>120</v>
      </c>
      <c r="H94" s="62"/>
      <c r="I94" s="62"/>
      <c r="J94" s="62"/>
      <c r="K94" s="63"/>
      <c r="L94" s="62">
        <v>1013</v>
      </c>
      <c r="M94" s="62"/>
      <c r="N94" s="62"/>
      <c r="O94" s="64"/>
      <c r="P94" s="65"/>
      <c r="Q94" s="64"/>
      <c r="R94" s="64"/>
      <c r="S94" s="64"/>
      <c r="T94" s="65" t="s">
        <v>61</v>
      </c>
      <c r="U94" s="65"/>
      <c r="V94" s="64">
        <v>1013</v>
      </c>
      <c r="W94" s="64"/>
      <c r="X94" s="65"/>
      <c r="Y94" s="65">
        <v>120</v>
      </c>
      <c r="Z94" s="65"/>
      <c r="AA94" s="65"/>
      <c r="AB94" s="65"/>
      <c r="AC94" s="65"/>
      <c r="AD94" s="65"/>
      <c r="AE94" s="66"/>
      <c r="AF94" s="66"/>
      <c r="AG94" s="66"/>
      <c r="AH94" s="66"/>
      <c r="AI94" s="64"/>
      <c r="AJ94" s="64"/>
      <c r="AK94" s="64"/>
      <c r="AL94" s="64"/>
      <c r="AM94" s="64"/>
      <c r="AN94" s="64"/>
      <c r="AO94" s="67" t="s">
        <v>23</v>
      </c>
      <c r="AP94" s="67" t="s">
        <v>23</v>
      </c>
      <c r="AQ94" s="67" t="s">
        <v>23</v>
      </c>
      <c r="AR94" s="67" t="s">
        <v>23</v>
      </c>
      <c r="AS94" s="39"/>
    </row>
    <row r="95" spans="1:45" ht="108">
      <c r="A95" s="50">
        <v>39</v>
      </c>
      <c r="B95" s="51" t="s">
        <v>284</v>
      </c>
      <c r="C95" s="52">
        <v>0.03</v>
      </c>
      <c r="D95" s="53">
        <v>3015.2</v>
      </c>
      <c r="E95" s="53" t="s">
        <v>285</v>
      </c>
      <c r="F95" s="53" t="s">
        <v>286</v>
      </c>
      <c r="G95" s="53">
        <v>90</v>
      </c>
      <c r="H95" s="53" t="s">
        <v>287</v>
      </c>
      <c r="I95" s="53">
        <v>1</v>
      </c>
      <c r="J95" s="53" t="s">
        <v>288</v>
      </c>
      <c r="K95" s="54" t="s">
        <v>289</v>
      </c>
      <c r="L95" s="53">
        <v>931</v>
      </c>
      <c r="M95" s="53" t="s">
        <v>290</v>
      </c>
      <c r="N95" s="53" t="s">
        <v>291</v>
      </c>
      <c r="O95" s="55">
        <f>31+0</f>
        <v>31</v>
      </c>
      <c r="P95" s="56" t="s">
        <v>60</v>
      </c>
      <c r="Q95" s="55">
        <f>662+1</f>
        <v>663</v>
      </c>
      <c r="R95" s="55">
        <v>90</v>
      </c>
      <c r="S95" s="55">
        <v>931</v>
      </c>
      <c r="T95" s="56"/>
      <c r="U95" s="56"/>
      <c r="V95" s="55"/>
      <c r="W95" s="55"/>
      <c r="X95" s="56">
        <v>1952</v>
      </c>
      <c r="Y95" s="56"/>
      <c r="Z95" s="56"/>
      <c r="AA95" s="56"/>
      <c r="AB95" s="56"/>
      <c r="AC95" s="56"/>
      <c r="AD95" s="56"/>
      <c r="AE95" s="57">
        <v>662</v>
      </c>
      <c r="AF95" s="57">
        <v>13</v>
      </c>
      <c r="AG95" s="57">
        <v>1</v>
      </c>
      <c r="AH95" s="57">
        <v>256</v>
      </c>
      <c r="AI95" s="55">
        <v>31</v>
      </c>
      <c r="AJ95" s="55">
        <v>1</v>
      </c>
      <c r="AK95" s="55"/>
      <c r="AL95" s="55">
        <v>58</v>
      </c>
      <c r="AM95" s="55">
        <v>931</v>
      </c>
      <c r="AN95" s="55">
        <v>90</v>
      </c>
      <c r="AO95" s="58">
        <v>21.09</v>
      </c>
      <c r="AP95" s="58">
        <v>8.734</v>
      </c>
      <c r="AQ95" s="58">
        <v>21.159</v>
      </c>
      <c r="AR95" s="58">
        <v>4.454</v>
      </c>
      <c r="AS95" s="39"/>
    </row>
    <row r="96" spans="1:45" ht="12.75">
      <c r="A96" s="59" t="s">
        <v>23</v>
      </c>
      <c r="B96" s="60" t="s">
        <v>61</v>
      </c>
      <c r="C96" s="61" t="s">
        <v>23</v>
      </c>
      <c r="D96" s="62"/>
      <c r="E96" s="62"/>
      <c r="F96" s="62"/>
      <c r="G96" s="62">
        <v>148</v>
      </c>
      <c r="H96" s="62"/>
      <c r="I96" s="62"/>
      <c r="J96" s="62"/>
      <c r="K96" s="63"/>
      <c r="L96" s="62">
        <v>1952</v>
      </c>
      <c r="M96" s="62"/>
      <c r="N96" s="62"/>
      <c r="O96" s="64"/>
      <c r="P96" s="65"/>
      <c r="Q96" s="64"/>
      <c r="R96" s="64"/>
      <c r="S96" s="64"/>
      <c r="T96" s="65" t="s">
        <v>61</v>
      </c>
      <c r="U96" s="65"/>
      <c r="V96" s="64">
        <v>1952</v>
      </c>
      <c r="W96" s="64"/>
      <c r="X96" s="65"/>
      <c r="Y96" s="65">
        <v>148</v>
      </c>
      <c r="Z96" s="65"/>
      <c r="AA96" s="65"/>
      <c r="AB96" s="65"/>
      <c r="AC96" s="65"/>
      <c r="AD96" s="65"/>
      <c r="AE96" s="66"/>
      <c r="AF96" s="66"/>
      <c r="AG96" s="66"/>
      <c r="AH96" s="66"/>
      <c r="AI96" s="64"/>
      <c r="AJ96" s="64"/>
      <c r="AK96" s="64"/>
      <c r="AL96" s="64"/>
      <c r="AM96" s="64"/>
      <c r="AN96" s="64"/>
      <c r="AO96" s="67" t="s">
        <v>23</v>
      </c>
      <c r="AP96" s="67" t="s">
        <v>23</v>
      </c>
      <c r="AQ96" s="67" t="s">
        <v>23</v>
      </c>
      <c r="AR96" s="67" t="s">
        <v>23</v>
      </c>
      <c r="AS96" s="39"/>
    </row>
    <row r="97" spans="1:45" ht="108">
      <c r="A97" s="50">
        <v>40</v>
      </c>
      <c r="B97" s="51" t="s">
        <v>292</v>
      </c>
      <c r="C97" s="52">
        <v>0.03</v>
      </c>
      <c r="D97" s="53">
        <v>3015.2</v>
      </c>
      <c r="E97" s="53" t="s">
        <v>285</v>
      </c>
      <c r="F97" s="53" t="s">
        <v>286</v>
      </c>
      <c r="G97" s="53">
        <v>90</v>
      </c>
      <c r="H97" s="53" t="s">
        <v>287</v>
      </c>
      <c r="I97" s="53">
        <v>1</v>
      </c>
      <c r="J97" s="53" t="s">
        <v>288</v>
      </c>
      <c r="K97" s="54" t="s">
        <v>289</v>
      </c>
      <c r="L97" s="53">
        <v>931</v>
      </c>
      <c r="M97" s="53" t="s">
        <v>290</v>
      </c>
      <c r="N97" s="53" t="s">
        <v>291</v>
      </c>
      <c r="O97" s="55">
        <f>31+0</f>
        <v>31</v>
      </c>
      <c r="P97" s="56" t="s">
        <v>60</v>
      </c>
      <c r="Q97" s="55">
        <f>662+1</f>
        <v>663</v>
      </c>
      <c r="R97" s="55">
        <v>90</v>
      </c>
      <c r="S97" s="55">
        <v>931</v>
      </c>
      <c r="T97" s="56"/>
      <c r="U97" s="56"/>
      <c r="V97" s="55"/>
      <c r="W97" s="55"/>
      <c r="X97" s="56">
        <v>1952</v>
      </c>
      <c r="Y97" s="56"/>
      <c r="Z97" s="56"/>
      <c r="AA97" s="56"/>
      <c r="AB97" s="56"/>
      <c r="AC97" s="56"/>
      <c r="AD97" s="56"/>
      <c r="AE97" s="57">
        <v>662</v>
      </c>
      <c r="AF97" s="57">
        <v>13</v>
      </c>
      <c r="AG97" s="57">
        <v>1</v>
      </c>
      <c r="AH97" s="57">
        <v>256</v>
      </c>
      <c r="AI97" s="55">
        <v>31</v>
      </c>
      <c r="AJ97" s="55">
        <v>1</v>
      </c>
      <c r="AK97" s="55"/>
      <c r="AL97" s="55">
        <v>58</v>
      </c>
      <c r="AM97" s="55">
        <v>931</v>
      </c>
      <c r="AN97" s="55">
        <v>90</v>
      </c>
      <c r="AO97" s="58">
        <v>21.09</v>
      </c>
      <c r="AP97" s="58">
        <v>8.734</v>
      </c>
      <c r="AQ97" s="58">
        <v>21.159</v>
      </c>
      <c r="AR97" s="58">
        <v>4.454</v>
      </c>
      <c r="AS97" s="39"/>
    </row>
    <row r="98" spans="1:45" ht="12.75">
      <c r="A98" s="59" t="s">
        <v>23</v>
      </c>
      <c r="B98" s="60" t="s">
        <v>61</v>
      </c>
      <c r="C98" s="61" t="s">
        <v>23</v>
      </c>
      <c r="D98" s="62"/>
      <c r="E98" s="62"/>
      <c r="F98" s="62"/>
      <c r="G98" s="62">
        <v>148</v>
      </c>
      <c r="H98" s="62"/>
      <c r="I98" s="62"/>
      <c r="J98" s="62"/>
      <c r="K98" s="63"/>
      <c r="L98" s="62">
        <v>1952</v>
      </c>
      <c r="M98" s="62"/>
      <c r="N98" s="62"/>
      <c r="O98" s="64"/>
      <c r="P98" s="65"/>
      <c r="Q98" s="64"/>
      <c r="R98" s="64"/>
      <c r="S98" s="64"/>
      <c r="T98" s="65" t="s">
        <v>61</v>
      </c>
      <c r="U98" s="65"/>
      <c r="V98" s="64">
        <v>1952</v>
      </c>
      <c r="W98" s="64"/>
      <c r="X98" s="65"/>
      <c r="Y98" s="65">
        <v>148</v>
      </c>
      <c r="Z98" s="65"/>
      <c r="AA98" s="65"/>
      <c r="AB98" s="65"/>
      <c r="AC98" s="65"/>
      <c r="AD98" s="65"/>
      <c r="AE98" s="66"/>
      <c r="AF98" s="66"/>
      <c r="AG98" s="66"/>
      <c r="AH98" s="66"/>
      <c r="AI98" s="64"/>
      <c r="AJ98" s="64"/>
      <c r="AK98" s="64"/>
      <c r="AL98" s="64"/>
      <c r="AM98" s="64"/>
      <c r="AN98" s="64"/>
      <c r="AO98" s="67" t="s">
        <v>23</v>
      </c>
      <c r="AP98" s="67" t="s">
        <v>23</v>
      </c>
      <c r="AQ98" s="67" t="s">
        <v>23</v>
      </c>
      <c r="AR98" s="67" t="s">
        <v>23</v>
      </c>
      <c r="AS98" s="39"/>
    </row>
    <row r="99" spans="1:45" ht="96">
      <c r="A99" s="50">
        <v>41</v>
      </c>
      <c r="B99" s="51" t="s">
        <v>293</v>
      </c>
      <c r="C99" s="52">
        <v>0.1056</v>
      </c>
      <c r="D99" s="53">
        <v>360.23</v>
      </c>
      <c r="E99" s="53" t="s">
        <v>294</v>
      </c>
      <c r="F99" s="53" t="s">
        <v>295</v>
      </c>
      <c r="G99" s="53">
        <v>38</v>
      </c>
      <c r="H99" s="53" t="s">
        <v>296</v>
      </c>
      <c r="I99" s="53">
        <v>1</v>
      </c>
      <c r="J99" s="53" t="s">
        <v>297</v>
      </c>
      <c r="K99" s="54" t="s">
        <v>298</v>
      </c>
      <c r="L99" s="53">
        <v>268</v>
      </c>
      <c r="M99" s="53" t="s">
        <v>299</v>
      </c>
      <c r="N99" s="53">
        <v>3</v>
      </c>
      <c r="O99" s="55">
        <f>8+0</f>
        <v>8</v>
      </c>
      <c r="P99" s="56" t="s">
        <v>60</v>
      </c>
      <c r="Q99" s="55">
        <f>166+0</f>
        <v>166</v>
      </c>
      <c r="R99" s="55">
        <v>38</v>
      </c>
      <c r="S99" s="55">
        <v>268</v>
      </c>
      <c r="T99" s="56"/>
      <c r="U99" s="56"/>
      <c r="V99" s="55"/>
      <c r="W99" s="55"/>
      <c r="X99" s="56">
        <v>463</v>
      </c>
      <c r="Y99" s="56"/>
      <c r="Z99" s="56"/>
      <c r="AA99" s="56"/>
      <c r="AB99" s="56"/>
      <c r="AC99" s="56"/>
      <c r="AD99" s="56"/>
      <c r="AE99" s="57">
        <v>166</v>
      </c>
      <c r="AF99" s="57">
        <v>3</v>
      </c>
      <c r="AG99" s="57"/>
      <c r="AH99" s="57">
        <v>99</v>
      </c>
      <c r="AI99" s="55">
        <v>8</v>
      </c>
      <c r="AJ99" s="55">
        <v>1</v>
      </c>
      <c r="AK99" s="55"/>
      <c r="AL99" s="55">
        <v>29</v>
      </c>
      <c r="AM99" s="55">
        <v>268</v>
      </c>
      <c r="AN99" s="55">
        <v>38</v>
      </c>
      <c r="AO99" s="58">
        <v>21.09</v>
      </c>
      <c r="AP99" s="58">
        <v>2.79</v>
      </c>
      <c r="AQ99" s="58">
        <v>21.087</v>
      </c>
      <c r="AR99" s="58">
        <v>3.384</v>
      </c>
      <c r="AS99" s="39"/>
    </row>
    <row r="100" spans="1:45" ht="12.75">
      <c r="A100" s="59" t="s">
        <v>23</v>
      </c>
      <c r="B100" s="60" t="s">
        <v>61</v>
      </c>
      <c r="C100" s="61" t="s">
        <v>23</v>
      </c>
      <c r="D100" s="62"/>
      <c r="E100" s="62"/>
      <c r="F100" s="62"/>
      <c r="G100" s="62">
        <v>49</v>
      </c>
      <c r="H100" s="62"/>
      <c r="I100" s="62"/>
      <c r="J100" s="62"/>
      <c r="K100" s="63"/>
      <c r="L100" s="62">
        <v>463</v>
      </c>
      <c r="M100" s="62"/>
      <c r="N100" s="62"/>
      <c r="O100" s="64"/>
      <c r="P100" s="65"/>
      <c r="Q100" s="64"/>
      <c r="R100" s="64"/>
      <c r="S100" s="64"/>
      <c r="T100" s="65" t="s">
        <v>61</v>
      </c>
      <c r="U100" s="65"/>
      <c r="V100" s="64">
        <v>463</v>
      </c>
      <c r="W100" s="64"/>
      <c r="X100" s="65"/>
      <c r="Y100" s="65">
        <v>49</v>
      </c>
      <c r="Z100" s="65"/>
      <c r="AA100" s="65"/>
      <c r="AB100" s="65"/>
      <c r="AC100" s="65"/>
      <c r="AD100" s="65"/>
      <c r="AE100" s="66"/>
      <c r="AF100" s="66"/>
      <c r="AG100" s="66"/>
      <c r="AH100" s="66"/>
      <c r="AI100" s="64"/>
      <c r="AJ100" s="64"/>
      <c r="AK100" s="64"/>
      <c r="AL100" s="64"/>
      <c r="AM100" s="64"/>
      <c r="AN100" s="64"/>
      <c r="AO100" s="67" t="s">
        <v>23</v>
      </c>
      <c r="AP100" s="67" t="s">
        <v>23</v>
      </c>
      <c r="AQ100" s="67" t="s">
        <v>23</v>
      </c>
      <c r="AR100" s="67" t="s">
        <v>23</v>
      </c>
      <c r="AS100" s="39"/>
    </row>
    <row r="101" spans="1:45" ht="108">
      <c r="A101" s="50">
        <v>42</v>
      </c>
      <c r="B101" s="51" t="s">
        <v>300</v>
      </c>
      <c r="C101" s="52">
        <v>0.1056</v>
      </c>
      <c r="D101" s="53">
        <v>909.23</v>
      </c>
      <c r="E101" s="53" t="s">
        <v>301</v>
      </c>
      <c r="F101" s="53" t="s">
        <v>302</v>
      </c>
      <c r="G101" s="53">
        <v>96</v>
      </c>
      <c r="H101" s="53" t="s">
        <v>303</v>
      </c>
      <c r="I101" s="53"/>
      <c r="J101" s="53" t="s">
        <v>304</v>
      </c>
      <c r="K101" s="54" t="s">
        <v>305</v>
      </c>
      <c r="L101" s="53">
        <v>677</v>
      </c>
      <c r="M101" s="53" t="s">
        <v>306</v>
      </c>
      <c r="N101" s="53">
        <v>5</v>
      </c>
      <c r="O101" s="55">
        <f>19+0</f>
        <v>19</v>
      </c>
      <c r="P101" s="56" t="s">
        <v>60</v>
      </c>
      <c r="Q101" s="55">
        <f>393+0</f>
        <v>393</v>
      </c>
      <c r="R101" s="55">
        <v>96</v>
      </c>
      <c r="S101" s="55">
        <v>677</v>
      </c>
      <c r="T101" s="56"/>
      <c r="U101" s="56"/>
      <c r="V101" s="55"/>
      <c r="W101" s="55"/>
      <c r="X101" s="56">
        <v>1136</v>
      </c>
      <c r="Y101" s="56"/>
      <c r="Z101" s="56"/>
      <c r="AA101" s="56"/>
      <c r="AB101" s="56"/>
      <c r="AC101" s="56"/>
      <c r="AD101" s="56"/>
      <c r="AE101" s="57">
        <v>393</v>
      </c>
      <c r="AF101" s="57">
        <v>5</v>
      </c>
      <c r="AG101" s="57"/>
      <c r="AH101" s="57">
        <v>279</v>
      </c>
      <c r="AI101" s="55">
        <v>19</v>
      </c>
      <c r="AJ101" s="55"/>
      <c r="AK101" s="55"/>
      <c r="AL101" s="55">
        <v>77</v>
      </c>
      <c r="AM101" s="55">
        <v>677</v>
      </c>
      <c r="AN101" s="55">
        <v>96</v>
      </c>
      <c r="AO101" s="58">
        <v>21.09</v>
      </c>
      <c r="AP101" s="58">
        <v>10.334</v>
      </c>
      <c r="AQ101" s="58">
        <v>20.632</v>
      </c>
      <c r="AR101" s="58">
        <v>3.627</v>
      </c>
      <c r="AS101" s="39"/>
    </row>
    <row r="102" spans="1:45" ht="12.75">
      <c r="A102" s="59" t="s">
        <v>23</v>
      </c>
      <c r="B102" s="60" t="s">
        <v>61</v>
      </c>
      <c r="C102" s="61" t="s">
        <v>23</v>
      </c>
      <c r="D102" s="62"/>
      <c r="E102" s="62"/>
      <c r="F102" s="62"/>
      <c r="G102" s="62">
        <v>123</v>
      </c>
      <c r="H102" s="62"/>
      <c r="I102" s="62"/>
      <c r="J102" s="62"/>
      <c r="K102" s="63"/>
      <c r="L102" s="62">
        <v>1136</v>
      </c>
      <c r="M102" s="62"/>
      <c r="N102" s="62"/>
      <c r="O102" s="64"/>
      <c r="P102" s="65"/>
      <c r="Q102" s="64"/>
      <c r="R102" s="64"/>
      <c r="S102" s="64"/>
      <c r="T102" s="65" t="s">
        <v>61</v>
      </c>
      <c r="U102" s="65"/>
      <c r="V102" s="64">
        <v>1136</v>
      </c>
      <c r="W102" s="64"/>
      <c r="X102" s="65"/>
      <c r="Y102" s="65">
        <v>123</v>
      </c>
      <c r="Z102" s="65"/>
      <c r="AA102" s="65"/>
      <c r="AB102" s="65"/>
      <c r="AC102" s="65"/>
      <c r="AD102" s="65"/>
      <c r="AE102" s="66"/>
      <c r="AF102" s="66"/>
      <c r="AG102" s="66"/>
      <c r="AH102" s="66"/>
      <c r="AI102" s="64"/>
      <c r="AJ102" s="64"/>
      <c r="AK102" s="64"/>
      <c r="AL102" s="64"/>
      <c r="AM102" s="64"/>
      <c r="AN102" s="64"/>
      <c r="AO102" s="67" t="s">
        <v>23</v>
      </c>
      <c r="AP102" s="67" t="s">
        <v>23</v>
      </c>
      <c r="AQ102" s="67" t="s">
        <v>23</v>
      </c>
      <c r="AR102" s="67" t="s">
        <v>23</v>
      </c>
      <c r="AS102" s="39"/>
    </row>
    <row r="103" spans="1:45" ht="120">
      <c r="A103" s="50">
        <v>43</v>
      </c>
      <c r="B103" s="51" t="s">
        <v>307</v>
      </c>
      <c r="C103" s="52">
        <v>0.012</v>
      </c>
      <c r="D103" s="53">
        <v>12695.61</v>
      </c>
      <c r="E103" s="53" t="s">
        <v>308</v>
      </c>
      <c r="F103" s="53" t="s">
        <v>309</v>
      </c>
      <c r="G103" s="53">
        <v>152</v>
      </c>
      <c r="H103" s="53" t="s">
        <v>310</v>
      </c>
      <c r="I103" s="53"/>
      <c r="J103" s="53" t="s">
        <v>311</v>
      </c>
      <c r="K103" s="54" t="s">
        <v>312</v>
      </c>
      <c r="L103" s="53">
        <v>1138</v>
      </c>
      <c r="M103" s="53" t="s">
        <v>313</v>
      </c>
      <c r="N103" s="53" t="s">
        <v>314</v>
      </c>
      <c r="O103" s="55">
        <f>24+0</f>
        <v>24</v>
      </c>
      <c r="P103" s="56" t="s">
        <v>60</v>
      </c>
      <c r="Q103" s="55">
        <f>507+3</f>
        <v>510</v>
      </c>
      <c r="R103" s="55">
        <v>152</v>
      </c>
      <c r="S103" s="55">
        <v>1138</v>
      </c>
      <c r="T103" s="56"/>
      <c r="U103" s="56"/>
      <c r="V103" s="55"/>
      <c r="W103" s="55"/>
      <c r="X103" s="56">
        <v>1735</v>
      </c>
      <c r="Y103" s="56"/>
      <c r="Z103" s="56"/>
      <c r="AA103" s="56"/>
      <c r="AB103" s="56"/>
      <c r="AC103" s="56"/>
      <c r="AD103" s="56"/>
      <c r="AE103" s="57">
        <v>507</v>
      </c>
      <c r="AF103" s="57">
        <v>3</v>
      </c>
      <c r="AG103" s="57">
        <v>3</v>
      </c>
      <c r="AH103" s="57">
        <v>628</v>
      </c>
      <c r="AI103" s="55">
        <v>24</v>
      </c>
      <c r="AJ103" s="55"/>
      <c r="AK103" s="55"/>
      <c r="AL103" s="55">
        <v>128</v>
      </c>
      <c r="AM103" s="55">
        <v>1138</v>
      </c>
      <c r="AN103" s="55">
        <v>152</v>
      </c>
      <c r="AO103" s="58">
        <v>21.09</v>
      </c>
      <c r="AP103" s="58">
        <v>11.075</v>
      </c>
      <c r="AQ103" s="58">
        <v>21.083</v>
      </c>
      <c r="AR103" s="58">
        <v>4.907</v>
      </c>
      <c r="AS103" s="39"/>
    </row>
    <row r="104" spans="1:45" ht="12.75">
      <c r="A104" s="59" t="s">
        <v>23</v>
      </c>
      <c r="B104" s="60" t="s">
        <v>61</v>
      </c>
      <c r="C104" s="61" t="s">
        <v>23</v>
      </c>
      <c r="D104" s="62"/>
      <c r="E104" s="62"/>
      <c r="F104" s="62"/>
      <c r="G104" s="62">
        <v>186</v>
      </c>
      <c r="H104" s="62"/>
      <c r="I104" s="62"/>
      <c r="J104" s="62"/>
      <c r="K104" s="63"/>
      <c r="L104" s="62">
        <v>1735</v>
      </c>
      <c r="M104" s="62"/>
      <c r="N104" s="62"/>
      <c r="O104" s="64"/>
      <c r="P104" s="65"/>
      <c r="Q104" s="64"/>
      <c r="R104" s="64"/>
      <c r="S104" s="64"/>
      <c r="T104" s="65" t="s">
        <v>61</v>
      </c>
      <c r="U104" s="65"/>
      <c r="V104" s="64">
        <v>1735</v>
      </c>
      <c r="W104" s="64"/>
      <c r="X104" s="65"/>
      <c r="Y104" s="65">
        <v>186</v>
      </c>
      <c r="Z104" s="65"/>
      <c r="AA104" s="65"/>
      <c r="AB104" s="65"/>
      <c r="AC104" s="65"/>
      <c r="AD104" s="65"/>
      <c r="AE104" s="66"/>
      <c r="AF104" s="66"/>
      <c r="AG104" s="66"/>
      <c r="AH104" s="66"/>
      <c r="AI104" s="64"/>
      <c r="AJ104" s="64"/>
      <c r="AK104" s="64"/>
      <c r="AL104" s="64"/>
      <c r="AM104" s="64"/>
      <c r="AN104" s="64"/>
      <c r="AO104" s="67" t="s">
        <v>23</v>
      </c>
      <c r="AP104" s="67" t="s">
        <v>23</v>
      </c>
      <c r="AQ104" s="67" t="s">
        <v>23</v>
      </c>
      <c r="AR104" s="67" t="s">
        <v>23</v>
      </c>
      <c r="AS104" s="39"/>
    </row>
    <row r="105" spans="1:45" ht="21" customHeight="1">
      <c r="A105" s="86" t="s">
        <v>315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39"/>
    </row>
    <row r="106" spans="1:45" ht="144">
      <c r="A106" s="50">
        <v>44</v>
      </c>
      <c r="B106" s="51" t="s">
        <v>316</v>
      </c>
      <c r="C106" s="52">
        <v>0.1</v>
      </c>
      <c r="D106" s="53">
        <v>5680.42</v>
      </c>
      <c r="E106" s="53" t="s">
        <v>317</v>
      </c>
      <c r="F106" s="53"/>
      <c r="G106" s="53">
        <v>568</v>
      </c>
      <c r="H106" s="53" t="s">
        <v>318</v>
      </c>
      <c r="I106" s="53"/>
      <c r="J106" s="53" t="s">
        <v>319</v>
      </c>
      <c r="K106" s="54"/>
      <c r="L106" s="53">
        <v>2030</v>
      </c>
      <c r="M106" s="53" t="s">
        <v>320</v>
      </c>
      <c r="N106" s="53"/>
      <c r="O106" s="55">
        <f>0+0</f>
        <v>0</v>
      </c>
      <c r="P106" s="56" t="s">
        <v>131</v>
      </c>
      <c r="Q106" s="55">
        <f>0+0</f>
        <v>0</v>
      </c>
      <c r="R106" s="55">
        <v>568</v>
      </c>
      <c r="S106" s="55">
        <v>2030</v>
      </c>
      <c r="T106" s="56"/>
      <c r="U106" s="56"/>
      <c r="V106" s="55"/>
      <c r="W106" s="55"/>
      <c r="X106" s="56">
        <v>2030</v>
      </c>
      <c r="Y106" s="56"/>
      <c r="Z106" s="56"/>
      <c r="AA106" s="56"/>
      <c r="AB106" s="56"/>
      <c r="AC106" s="56"/>
      <c r="AD106" s="56"/>
      <c r="AE106" s="57"/>
      <c r="AF106" s="57"/>
      <c r="AG106" s="57"/>
      <c r="AH106" s="57">
        <v>2030</v>
      </c>
      <c r="AI106" s="55"/>
      <c r="AJ106" s="55"/>
      <c r="AK106" s="55"/>
      <c r="AL106" s="55">
        <v>568</v>
      </c>
      <c r="AM106" s="55">
        <v>2030</v>
      </c>
      <c r="AN106" s="55">
        <v>568</v>
      </c>
      <c r="AO106" s="58" t="s">
        <v>23</v>
      </c>
      <c r="AP106" s="58" t="s">
        <v>23</v>
      </c>
      <c r="AQ106" s="58" t="s">
        <v>23</v>
      </c>
      <c r="AR106" s="58">
        <v>3.574</v>
      </c>
      <c r="AS106" s="39"/>
    </row>
    <row r="107" spans="1:45" ht="132">
      <c r="A107" s="50">
        <v>45</v>
      </c>
      <c r="B107" s="51" t="s">
        <v>321</v>
      </c>
      <c r="C107" s="52">
        <v>1</v>
      </c>
      <c r="D107" s="53">
        <v>230.21</v>
      </c>
      <c r="E107" s="53" t="s">
        <v>322</v>
      </c>
      <c r="F107" s="53" t="s">
        <v>323</v>
      </c>
      <c r="G107" s="53">
        <v>230</v>
      </c>
      <c r="H107" s="53" t="s">
        <v>324</v>
      </c>
      <c r="I107" s="53">
        <v>5</v>
      </c>
      <c r="J107" s="53" t="s">
        <v>325</v>
      </c>
      <c r="K107" s="54" t="s">
        <v>326</v>
      </c>
      <c r="L107" s="53">
        <v>3886</v>
      </c>
      <c r="M107" s="53" t="s">
        <v>327</v>
      </c>
      <c r="N107" s="53" t="s">
        <v>328</v>
      </c>
      <c r="O107" s="55">
        <f>171+0</f>
        <v>171</v>
      </c>
      <c r="P107" s="56" t="s">
        <v>60</v>
      </c>
      <c r="Q107" s="55">
        <f>3599+8</f>
        <v>3607</v>
      </c>
      <c r="R107" s="55">
        <v>230</v>
      </c>
      <c r="S107" s="55">
        <v>3886</v>
      </c>
      <c r="T107" s="56"/>
      <c r="U107" s="56"/>
      <c r="V107" s="55"/>
      <c r="W107" s="55"/>
      <c r="X107" s="56">
        <v>8684</v>
      </c>
      <c r="Y107" s="56"/>
      <c r="Z107" s="56"/>
      <c r="AA107" s="56"/>
      <c r="AB107" s="56"/>
      <c r="AC107" s="56"/>
      <c r="AD107" s="56"/>
      <c r="AE107" s="57">
        <v>3599</v>
      </c>
      <c r="AF107" s="57">
        <v>35</v>
      </c>
      <c r="AG107" s="57">
        <v>8</v>
      </c>
      <c r="AH107" s="57">
        <v>252</v>
      </c>
      <c r="AI107" s="55">
        <v>171</v>
      </c>
      <c r="AJ107" s="55">
        <v>5</v>
      </c>
      <c r="AK107" s="55"/>
      <c r="AL107" s="55">
        <v>54</v>
      </c>
      <c r="AM107" s="55">
        <v>3886</v>
      </c>
      <c r="AN107" s="55">
        <v>230</v>
      </c>
      <c r="AO107" s="58">
        <v>21.09</v>
      </c>
      <c r="AP107" s="58">
        <v>6.447</v>
      </c>
      <c r="AQ107" s="58">
        <v>21.088</v>
      </c>
      <c r="AR107" s="58">
        <v>4.658</v>
      </c>
      <c r="AS107" s="39"/>
    </row>
    <row r="108" spans="1:45" ht="12.75">
      <c r="A108" s="59" t="s">
        <v>23</v>
      </c>
      <c r="B108" s="60" t="s">
        <v>61</v>
      </c>
      <c r="C108" s="61" t="s">
        <v>23</v>
      </c>
      <c r="D108" s="62"/>
      <c r="E108" s="62"/>
      <c r="F108" s="62"/>
      <c r="G108" s="62">
        <v>503</v>
      </c>
      <c r="H108" s="62"/>
      <c r="I108" s="62"/>
      <c r="J108" s="62"/>
      <c r="K108" s="63"/>
      <c r="L108" s="62">
        <v>8684</v>
      </c>
      <c r="M108" s="62"/>
      <c r="N108" s="62"/>
      <c r="O108" s="64"/>
      <c r="P108" s="65"/>
      <c r="Q108" s="64"/>
      <c r="R108" s="64"/>
      <c r="S108" s="64"/>
      <c r="T108" s="65" t="s">
        <v>61</v>
      </c>
      <c r="U108" s="65"/>
      <c r="V108" s="64">
        <v>8684</v>
      </c>
      <c r="W108" s="64"/>
      <c r="X108" s="65"/>
      <c r="Y108" s="65">
        <v>503</v>
      </c>
      <c r="Z108" s="65"/>
      <c r="AA108" s="65"/>
      <c r="AB108" s="65"/>
      <c r="AC108" s="65"/>
      <c r="AD108" s="65"/>
      <c r="AE108" s="66"/>
      <c r="AF108" s="66"/>
      <c r="AG108" s="66"/>
      <c r="AH108" s="66"/>
      <c r="AI108" s="64"/>
      <c r="AJ108" s="64"/>
      <c r="AK108" s="64"/>
      <c r="AL108" s="64"/>
      <c r="AM108" s="64"/>
      <c r="AN108" s="64"/>
      <c r="AO108" s="67" t="s">
        <v>23</v>
      </c>
      <c r="AP108" s="67" t="s">
        <v>23</v>
      </c>
      <c r="AQ108" s="67" t="s">
        <v>23</v>
      </c>
      <c r="AR108" s="67" t="s">
        <v>23</v>
      </c>
      <c r="AS108" s="39"/>
    </row>
    <row r="109" spans="1:45" ht="144">
      <c r="A109" s="50">
        <v>46</v>
      </c>
      <c r="B109" s="51" t="s">
        <v>316</v>
      </c>
      <c r="C109" s="52">
        <v>0.1</v>
      </c>
      <c r="D109" s="53">
        <v>5680.42</v>
      </c>
      <c r="E109" s="53" t="s">
        <v>317</v>
      </c>
      <c r="F109" s="53"/>
      <c r="G109" s="53">
        <v>568</v>
      </c>
      <c r="H109" s="53" t="s">
        <v>318</v>
      </c>
      <c r="I109" s="53"/>
      <c r="J109" s="53" t="s">
        <v>319</v>
      </c>
      <c r="K109" s="54"/>
      <c r="L109" s="53">
        <v>2030</v>
      </c>
      <c r="M109" s="53" t="s">
        <v>320</v>
      </c>
      <c r="N109" s="53"/>
      <c r="O109" s="55">
        <f>0+0</f>
        <v>0</v>
      </c>
      <c r="P109" s="56" t="s">
        <v>131</v>
      </c>
      <c r="Q109" s="55">
        <f>0+0</f>
        <v>0</v>
      </c>
      <c r="R109" s="55">
        <v>568</v>
      </c>
      <c r="S109" s="55">
        <v>2030</v>
      </c>
      <c r="T109" s="56"/>
      <c r="U109" s="56"/>
      <c r="V109" s="55"/>
      <c r="W109" s="55"/>
      <c r="X109" s="56">
        <v>2030</v>
      </c>
      <c r="Y109" s="56"/>
      <c r="Z109" s="56"/>
      <c r="AA109" s="56"/>
      <c r="AB109" s="56"/>
      <c r="AC109" s="56"/>
      <c r="AD109" s="56"/>
      <c r="AE109" s="57"/>
      <c r="AF109" s="57"/>
      <c r="AG109" s="57"/>
      <c r="AH109" s="57">
        <v>2030</v>
      </c>
      <c r="AI109" s="55"/>
      <c r="AJ109" s="55"/>
      <c r="AK109" s="55"/>
      <c r="AL109" s="55">
        <v>568</v>
      </c>
      <c r="AM109" s="55">
        <v>2030</v>
      </c>
      <c r="AN109" s="55">
        <v>568</v>
      </c>
      <c r="AO109" s="58" t="s">
        <v>23</v>
      </c>
      <c r="AP109" s="58" t="s">
        <v>23</v>
      </c>
      <c r="AQ109" s="58" t="s">
        <v>23</v>
      </c>
      <c r="AR109" s="58">
        <v>3.574</v>
      </c>
      <c r="AS109" s="39"/>
    </row>
    <row r="110" spans="1:45" ht="108">
      <c r="A110" s="50">
        <v>48</v>
      </c>
      <c r="B110" s="51" t="s">
        <v>329</v>
      </c>
      <c r="C110" s="52">
        <v>0.06</v>
      </c>
      <c r="D110" s="53">
        <v>633.34</v>
      </c>
      <c r="E110" s="53" t="s">
        <v>330</v>
      </c>
      <c r="F110" s="53"/>
      <c r="G110" s="53">
        <v>38</v>
      </c>
      <c r="H110" s="53" t="s">
        <v>331</v>
      </c>
      <c r="I110" s="53"/>
      <c r="J110" s="53" t="s">
        <v>332</v>
      </c>
      <c r="K110" s="54" t="s">
        <v>181</v>
      </c>
      <c r="L110" s="53">
        <v>430</v>
      </c>
      <c r="M110" s="53" t="s">
        <v>333</v>
      </c>
      <c r="N110" s="53"/>
      <c r="O110" s="55">
        <f>14+0</f>
        <v>14</v>
      </c>
      <c r="P110" s="56" t="s">
        <v>60</v>
      </c>
      <c r="Q110" s="55">
        <f>305+0</f>
        <v>305</v>
      </c>
      <c r="R110" s="55">
        <v>38</v>
      </c>
      <c r="S110" s="55">
        <v>430</v>
      </c>
      <c r="T110" s="56"/>
      <c r="U110" s="56"/>
      <c r="V110" s="55"/>
      <c r="W110" s="55"/>
      <c r="X110" s="56">
        <v>809</v>
      </c>
      <c r="Y110" s="56"/>
      <c r="Z110" s="56"/>
      <c r="AA110" s="56"/>
      <c r="AB110" s="56"/>
      <c r="AC110" s="56"/>
      <c r="AD110" s="56"/>
      <c r="AE110" s="57">
        <v>305</v>
      </c>
      <c r="AF110" s="57"/>
      <c r="AG110" s="57"/>
      <c r="AH110" s="57">
        <v>125</v>
      </c>
      <c r="AI110" s="55">
        <v>14</v>
      </c>
      <c r="AJ110" s="55"/>
      <c r="AK110" s="55"/>
      <c r="AL110" s="55">
        <v>24</v>
      </c>
      <c r="AM110" s="55">
        <v>430</v>
      </c>
      <c r="AN110" s="55">
        <v>38</v>
      </c>
      <c r="AO110" s="58">
        <v>21.09</v>
      </c>
      <c r="AP110" s="58">
        <v>7.18</v>
      </c>
      <c r="AQ110" s="58">
        <v>21.09</v>
      </c>
      <c r="AR110" s="58">
        <v>5.342</v>
      </c>
      <c r="AS110" s="39"/>
    </row>
    <row r="111" spans="1:45" ht="12.75">
      <c r="A111" s="59" t="s">
        <v>23</v>
      </c>
      <c r="B111" s="60" t="s">
        <v>61</v>
      </c>
      <c r="C111" s="61" t="s">
        <v>23</v>
      </c>
      <c r="D111" s="62"/>
      <c r="E111" s="62"/>
      <c r="F111" s="62"/>
      <c r="G111" s="62">
        <v>59</v>
      </c>
      <c r="H111" s="62"/>
      <c r="I111" s="62"/>
      <c r="J111" s="62"/>
      <c r="K111" s="63"/>
      <c r="L111" s="62">
        <v>809</v>
      </c>
      <c r="M111" s="62"/>
      <c r="N111" s="62"/>
      <c r="O111" s="64"/>
      <c r="P111" s="65"/>
      <c r="Q111" s="64"/>
      <c r="R111" s="64"/>
      <c r="S111" s="64"/>
      <c r="T111" s="65" t="s">
        <v>61</v>
      </c>
      <c r="U111" s="65"/>
      <c r="V111" s="64">
        <v>809</v>
      </c>
      <c r="W111" s="64"/>
      <c r="X111" s="65"/>
      <c r="Y111" s="65">
        <v>59</v>
      </c>
      <c r="Z111" s="65"/>
      <c r="AA111" s="65"/>
      <c r="AB111" s="65"/>
      <c r="AC111" s="65"/>
      <c r="AD111" s="65"/>
      <c r="AE111" s="66"/>
      <c r="AF111" s="66"/>
      <c r="AG111" s="66"/>
      <c r="AH111" s="66"/>
      <c r="AI111" s="64"/>
      <c r="AJ111" s="64"/>
      <c r="AK111" s="64"/>
      <c r="AL111" s="64"/>
      <c r="AM111" s="64"/>
      <c r="AN111" s="64"/>
      <c r="AO111" s="67" t="s">
        <v>23</v>
      </c>
      <c r="AP111" s="67" t="s">
        <v>23</v>
      </c>
      <c r="AQ111" s="67" t="s">
        <v>23</v>
      </c>
      <c r="AR111" s="67" t="s">
        <v>23</v>
      </c>
      <c r="AS111" s="39"/>
    </row>
    <row r="112" spans="1:45" ht="120">
      <c r="A112" s="50">
        <v>49</v>
      </c>
      <c r="B112" s="51" t="s">
        <v>334</v>
      </c>
      <c r="C112" s="52">
        <v>-6</v>
      </c>
      <c r="D112" s="53">
        <v>3.93</v>
      </c>
      <c r="E112" s="53" t="s">
        <v>335</v>
      </c>
      <c r="F112" s="53"/>
      <c r="G112" s="53">
        <v>-24</v>
      </c>
      <c r="H112" s="53" t="s">
        <v>336</v>
      </c>
      <c r="I112" s="53"/>
      <c r="J112" s="53" t="s">
        <v>337</v>
      </c>
      <c r="K112" s="54"/>
      <c r="L112" s="53">
        <v>-126</v>
      </c>
      <c r="M112" s="53" t="s">
        <v>338</v>
      </c>
      <c r="N112" s="53"/>
      <c r="O112" s="55">
        <f>0+0</f>
        <v>0</v>
      </c>
      <c r="P112" s="56" t="s">
        <v>131</v>
      </c>
      <c r="Q112" s="55">
        <f>0+0</f>
        <v>0</v>
      </c>
      <c r="R112" s="55">
        <v>-24</v>
      </c>
      <c r="S112" s="55">
        <v>-126</v>
      </c>
      <c r="T112" s="56"/>
      <c r="U112" s="56"/>
      <c r="V112" s="55"/>
      <c r="W112" s="55"/>
      <c r="X112" s="56">
        <v>-126</v>
      </c>
      <c r="Y112" s="56"/>
      <c r="Z112" s="56"/>
      <c r="AA112" s="56"/>
      <c r="AB112" s="56"/>
      <c r="AC112" s="56"/>
      <c r="AD112" s="56"/>
      <c r="AE112" s="57"/>
      <c r="AF112" s="57"/>
      <c r="AG112" s="57"/>
      <c r="AH112" s="57">
        <v>-126</v>
      </c>
      <c r="AI112" s="55"/>
      <c r="AJ112" s="55"/>
      <c r="AK112" s="55"/>
      <c r="AL112" s="55">
        <v>-24</v>
      </c>
      <c r="AM112" s="55">
        <v>-126</v>
      </c>
      <c r="AN112" s="55">
        <v>-24</v>
      </c>
      <c r="AO112" s="58" t="s">
        <v>23</v>
      </c>
      <c r="AP112" s="58" t="s">
        <v>23</v>
      </c>
      <c r="AQ112" s="58" t="s">
        <v>23</v>
      </c>
      <c r="AR112" s="58">
        <v>5.342</v>
      </c>
      <c r="AS112" s="39"/>
    </row>
    <row r="113" spans="1:45" ht="108">
      <c r="A113" s="50">
        <v>50</v>
      </c>
      <c r="B113" s="51" t="s">
        <v>339</v>
      </c>
      <c r="C113" s="52">
        <v>7</v>
      </c>
      <c r="D113" s="53">
        <v>65.25</v>
      </c>
      <c r="E113" s="53" t="s">
        <v>340</v>
      </c>
      <c r="F113" s="53"/>
      <c r="G113" s="53">
        <v>457</v>
      </c>
      <c r="H113" s="53" t="s">
        <v>341</v>
      </c>
      <c r="I113" s="53"/>
      <c r="J113" s="53"/>
      <c r="K113" s="54"/>
      <c r="L113" s="53">
        <v>457</v>
      </c>
      <c r="M113" s="53" t="s">
        <v>341</v>
      </c>
      <c r="N113" s="53"/>
      <c r="O113" s="55">
        <f>0+0</f>
        <v>0</v>
      </c>
      <c r="P113" s="56" t="s">
        <v>131</v>
      </c>
      <c r="Q113" s="55">
        <f>0+0</f>
        <v>0</v>
      </c>
      <c r="R113" s="55">
        <v>457</v>
      </c>
      <c r="S113" s="55">
        <v>457</v>
      </c>
      <c r="T113" s="56"/>
      <c r="U113" s="56"/>
      <c r="V113" s="55"/>
      <c r="W113" s="55"/>
      <c r="X113" s="56">
        <v>457</v>
      </c>
      <c r="Y113" s="56"/>
      <c r="Z113" s="56"/>
      <c r="AA113" s="56"/>
      <c r="AB113" s="56"/>
      <c r="AC113" s="56"/>
      <c r="AD113" s="56"/>
      <c r="AE113" s="57"/>
      <c r="AF113" s="57"/>
      <c r="AG113" s="57"/>
      <c r="AH113" s="57">
        <v>457</v>
      </c>
      <c r="AI113" s="55"/>
      <c r="AJ113" s="55"/>
      <c r="AK113" s="55"/>
      <c r="AL113" s="55">
        <v>457</v>
      </c>
      <c r="AM113" s="55">
        <v>457</v>
      </c>
      <c r="AN113" s="55">
        <v>457</v>
      </c>
      <c r="AO113" s="58" t="s">
        <v>23</v>
      </c>
      <c r="AP113" s="58" t="s">
        <v>23</v>
      </c>
      <c r="AQ113" s="58" t="s">
        <v>23</v>
      </c>
      <c r="AR113" s="58" t="s">
        <v>23</v>
      </c>
      <c r="AS113" s="39"/>
    </row>
    <row r="114" spans="1:45" ht="108">
      <c r="A114" s="50">
        <v>51</v>
      </c>
      <c r="B114" s="51" t="s">
        <v>342</v>
      </c>
      <c r="C114" s="52">
        <v>0.05</v>
      </c>
      <c r="D114" s="53">
        <v>1343.94</v>
      </c>
      <c r="E114" s="53" t="s">
        <v>343</v>
      </c>
      <c r="F114" s="53"/>
      <c r="G114" s="53">
        <v>67</v>
      </c>
      <c r="H114" s="53" t="s">
        <v>344</v>
      </c>
      <c r="I114" s="53"/>
      <c r="J114" s="53" t="s">
        <v>345</v>
      </c>
      <c r="K114" s="54" t="s">
        <v>181</v>
      </c>
      <c r="L114" s="53">
        <v>447</v>
      </c>
      <c r="M114" s="53" t="s">
        <v>346</v>
      </c>
      <c r="N114" s="53"/>
      <c r="O114" s="55">
        <f>12+0</f>
        <v>12</v>
      </c>
      <c r="P114" s="56" t="s">
        <v>60</v>
      </c>
      <c r="Q114" s="55">
        <f>254+0</f>
        <v>254</v>
      </c>
      <c r="R114" s="55">
        <v>67</v>
      </c>
      <c r="S114" s="55">
        <v>447</v>
      </c>
      <c r="T114" s="56"/>
      <c r="U114" s="56"/>
      <c r="V114" s="55"/>
      <c r="W114" s="55"/>
      <c r="X114" s="56">
        <v>762</v>
      </c>
      <c r="Y114" s="56"/>
      <c r="Z114" s="56"/>
      <c r="AA114" s="56"/>
      <c r="AB114" s="56"/>
      <c r="AC114" s="56"/>
      <c r="AD114" s="56"/>
      <c r="AE114" s="57">
        <v>254</v>
      </c>
      <c r="AF114" s="57"/>
      <c r="AG114" s="57"/>
      <c r="AH114" s="57">
        <v>193</v>
      </c>
      <c r="AI114" s="55">
        <v>12</v>
      </c>
      <c r="AJ114" s="55"/>
      <c r="AK114" s="55"/>
      <c r="AL114" s="55">
        <v>55</v>
      </c>
      <c r="AM114" s="55">
        <v>447</v>
      </c>
      <c r="AN114" s="55">
        <v>67</v>
      </c>
      <c r="AO114" s="58">
        <v>21.09</v>
      </c>
      <c r="AP114" s="58">
        <v>7.18</v>
      </c>
      <c r="AQ114" s="58">
        <v>21.09</v>
      </c>
      <c r="AR114" s="58">
        <v>3.495</v>
      </c>
      <c r="AS114" s="39"/>
    </row>
    <row r="115" spans="1:45" ht="12.75">
      <c r="A115" s="59" t="s">
        <v>23</v>
      </c>
      <c r="B115" s="60" t="s">
        <v>61</v>
      </c>
      <c r="C115" s="61" t="s">
        <v>23</v>
      </c>
      <c r="D115" s="62"/>
      <c r="E115" s="62"/>
      <c r="F115" s="62"/>
      <c r="G115" s="62">
        <v>85</v>
      </c>
      <c r="H115" s="62"/>
      <c r="I115" s="62"/>
      <c r="J115" s="62"/>
      <c r="K115" s="63"/>
      <c r="L115" s="62">
        <v>762</v>
      </c>
      <c r="M115" s="62"/>
      <c r="N115" s="62"/>
      <c r="O115" s="64"/>
      <c r="P115" s="65"/>
      <c r="Q115" s="64"/>
      <c r="R115" s="64"/>
      <c r="S115" s="64"/>
      <c r="T115" s="65" t="s">
        <v>61</v>
      </c>
      <c r="U115" s="65"/>
      <c r="V115" s="64">
        <v>762</v>
      </c>
      <c r="W115" s="64"/>
      <c r="X115" s="65"/>
      <c r="Y115" s="65">
        <v>85</v>
      </c>
      <c r="Z115" s="65"/>
      <c r="AA115" s="65"/>
      <c r="AB115" s="65"/>
      <c r="AC115" s="65"/>
      <c r="AD115" s="65"/>
      <c r="AE115" s="66"/>
      <c r="AF115" s="66"/>
      <c r="AG115" s="66"/>
      <c r="AH115" s="66"/>
      <c r="AI115" s="64"/>
      <c r="AJ115" s="64"/>
      <c r="AK115" s="64"/>
      <c r="AL115" s="64"/>
      <c r="AM115" s="64"/>
      <c r="AN115" s="64"/>
      <c r="AO115" s="67" t="s">
        <v>23</v>
      </c>
      <c r="AP115" s="67" t="s">
        <v>23</v>
      </c>
      <c r="AQ115" s="67" t="s">
        <v>23</v>
      </c>
      <c r="AR115" s="67" t="s">
        <v>23</v>
      </c>
      <c r="AS115" s="39"/>
    </row>
    <row r="116" spans="1:45" ht="120">
      <c r="A116" s="50">
        <v>52</v>
      </c>
      <c r="B116" s="51" t="s">
        <v>347</v>
      </c>
      <c r="C116" s="52">
        <v>-5</v>
      </c>
      <c r="D116" s="53">
        <v>11.03</v>
      </c>
      <c r="E116" s="53" t="s">
        <v>348</v>
      </c>
      <c r="F116" s="53"/>
      <c r="G116" s="53">
        <v>-55</v>
      </c>
      <c r="H116" s="53" t="s">
        <v>349</v>
      </c>
      <c r="I116" s="53"/>
      <c r="J116" s="53" t="s">
        <v>350</v>
      </c>
      <c r="K116" s="54"/>
      <c r="L116" s="53">
        <v>-193</v>
      </c>
      <c r="M116" s="53" t="s">
        <v>351</v>
      </c>
      <c r="N116" s="53"/>
      <c r="O116" s="55">
        <f>0+0</f>
        <v>0</v>
      </c>
      <c r="P116" s="56" t="s">
        <v>131</v>
      </c>
      <c r="Q116" s="55">
        <f>0+0</f>
        <v>0</v>
      </c>
      <c r="R116" s="55">
        <v>-55</v>
      </c>
      <c r="S116" s="55">
        <v>-193</v>
      </c>
      <c r="T116" s="56"/>
      <c r="U116" s="56"/>
      <c r="V116" s="55"/>
      <c r="W116" s="55"/>
      <c r="X116" s="56">
        <v>-193</v>
      </c>
      <c r="Y116" s="56"/>
      <c r="Z116" s="56"/>
      <c r="AA116" s="56"/>
      <c r="AB116" s="56"/>
      <c r="AC116" s="56"/>
      <c r="AD116" s="56"/>
      <c r="AE116" s="57"/>
      <c r="AF116" s="57"/>
      <c r="AG116" s="57"/>
      <c r="AH116" s="57">
        <v>-193</v>
      </c>
      <c r="AI116" s="55"/>
      <c r="AJ116" s="55"/>
      <c r="AK116" s="55"/>
      <c r="AL116" s="55">
        <v>-55</v>
      </c>
      <c r="AM116" s="55">
        <v>-193</v>
      </c>
      <c r="AN116" s="55">
        <v>-55</v>
      </c>
      <c r="AO116" s="58" t="s">
        <v>23</v>
      </c>
      <c r="AP116" s="58" t="s">
        <v>23</v>
      </c>
      <c r="AQ116" s="58" t="s">
        <v>23</v>
      </c>
      <c r="AR116" s="58">
        <v>3.495</v>
      </c>
      <c r="AS116" s="39"/>
    </row>
    <row r="117" spans="1:45" ht="120">
      <c r="A117" s="50">
        <v>53</v>
      </c>
      <c r="B117" s="51" t="s">
        <v>352</v>
      </c>
      <c r="C117" s="52">
        <v>5</v>
      </c>
      <c r="D117" s="53">
        <v>47.45</v>
      </c>
      <c r="E117" s="53" t="s">
        <v>353</v>
      </c>
      <c r="F117" s="53"/>
      <c r="G117" s="53">
        <v>237</v>
      </c>
      <c r="H117" s="53" t="s">
        <v>354</v>
      </c>
      <c r="I117" s="53"/>
      <c r="J117" s="53"/>
      <c r="K117" s="54"/>
      <c r="L117" s="53">
        <v>237</v>
      </c>
      <c r="M117" s="53" t="s">
        <v>354</v>
      </c>
      <c r="N117" s="53"/>
      <c r="O117" s="55">
        <f>0+0</f>
        <v>0</v>
      </c>
      <c r="P117" s="56" t="s">
        <v>131</v>
      </c>
      <c r="Q117" s="55">
        <f>0+0</f>
        <v>0</v>
      </c>
      <c r="R117" s="55">
        <v>237</v>
      </c>
      <c r="S117" s="55">
        <v>237</v>
      </c>
      <c r="T117" s="56"/>
      <c r="U117" s="56"/>
      <c r="V117" s="55"/>
      <c r="W117" s="55"/>
      <c r="X117" s="56">
        <v>237</v>
      </c>
      <c r="Y117" s="56"/>
      <c r="Z117" s="56"/>
      <c r="AA117" s="56"/>
      <c r="AB117" s="56"/>
      <c r="AC117" s="56"/>
      <c r="AD117" s="56"/>
      <c r="AE117" s="57"/>
      <c r="AF117" s="57"/>
      <c r="AG117" s="57"/>
      <c r="AH117" s="57">
        <v>237</v>
      </c>
      <c r="AI117" s="55"/>
      <c r="AJ117" s="55"/>
      <c r="AK117" s="55"/>
      <c r="AL117" s="55">
        <v>237</v>
      </c>
      <c r="AM117" s="55">
        <v>237</v>
      </c>
      <c r="AN117" s="55">
        <v>237</v>
      </c>
      <c r="AO117" s="58" t="s">
        <v>23</v>
      </c>
      <c r="AP117" s="58" t="s">
        <v>23</v>
      </c>
      <c r="AQ117" s="58" t="s">
        <v>23</v>
      </c>
      <c r="AR117" s="58" t="s">
        <v>23</v>
      </c>
      <c r="AS117" s="39"/>
    </row>
    <row r="118" spans="1:45" ht="108">
      <c r="A118" s="50">
        <v>54</v>
      </c>
      <c r="B118" s="51" t="s">
        <v>355</v>
      </c>
      <c r="C118" s="52">
        <v>1</v>
      </c>
      <c r="D118" s="53">
        <v>24.35</v>
      </c>
      <c r="E118" s="53" t="s">
        <v>356</v>
      </c>
      <c r="F118" s="53" t="s">
        <v>357</v>
      </c>
      <c r="G118" s="53">
        <v>24</v>
      </c>
      <c r="H118" s="53">
        <v>21</v>
      </c>
      <c r="I118" s="53">
        <v>3</v>
      </c>
      <c r="J118" s="53" t="s">
        <v>358</v>
      </c>
      <c r="K118" s="54" t="s">
        <v>359</v>
      </c>
      <c r="L118" s="53">
        <v>465</v>
      </c>
      <c r="M118" s="53" t="s">
        <v>360</v>
      </c>
      <c r="N118" s="53" t="s">
        <v>361</v>
      </c>
      <c r="O118" s="55">
        <f>21+0</f>
        <v>21</v>
      </c>
      <c r="P118" s="56" t="s">
        <v>60</v>
      </c>
      <c r="Q118" s="55">
        <f>440+4</f>
        <v>444</v>
      </c>
      <c r="R118" s="55">
        <v>24</v>
      </c>
      <c r="S118" s="55">
        <v>465</v>
      </c>
      <c r="T118" s="56"/>
      <c r="U118" s="56"/>
      <c r="V118" s="55"/>
      <c r="W118" s="55"/>
      <c r="X118" s="56">
        <v>1056</v>
      </c>
      <c r="Y118" s="56"/>
      <c r="Z118" s="56"/>
      <c r="AA118" s="56"/>
      <c r="AB118" s="56"/>
      <c r="AC118" s="56"/>
      <c r="AD118" s="56"/>
      <c r="AE118" s="57">
        <v>440</v>
      </c>
      <c r="AF118" s="57">
        <v>23</v>
      </c>
      <c r="AG118" s="57">
        <v>4</v>
      </c>
      <c r="AH118" s="57">
        <v>2</v>
      </c>
      <c r="AI118" s="55">
        <v>21</v>
      </c>
      <c r="AJ118" s="55">
        <v>3</v>
      </c>
      <c r="AK118" s="55"/>
      <c r="AL118" s="55"/>
      <c r="AM118" s="55">
        <v>465</v>
      </c>
      <c r="AN118" s="55">
        <v>24</v>
      </c>
      <c r="AO118" s="58">
        <v>21.09</v>
      </c>
      <c r="AP118" s="58">
        <v>7.334</v>
      </c>
      <c r="AQ118" s="58">
        <v>20.632</v>
      </c>
      <c r="AR118" s="58">
        <v>6.5</v>
      </c>
      <c r="AS118" s="39"/>
    </row>
    <row r="119" spans="1:45" ht="12.75">
      <c r="A119" s="59" t="s">
        <v>23</v>
      </c>
      <c r="B119" s="60" t="s">
        <v>61</v>
      </c>
      <c r="C119" s="61" t="s">
        <v>23</v>
      </c>
      <c r="D119" s="62"/>
      <c r="E119" s="62"/>
      <c r="F119" s="62"/>
      <c r="G119" s="62">
        <v>58</v>
      </c>
      <c r="H119" s="62"/>
      <c r="I119" s="62"/>
      <c r="J119" s="62"/>
      <c r="K119" s="63"/>
      <c r="L119" s="62">
        <v>1056</v>
      </c>
      <c r="M119" s="62"/>
      <c r="N119" s="62"/>
      <c r="O119" s="64"/>
      <c r="P119" s="65"/>
      <c r="Q119" s="64"/>
      <c r="R119" s="64"/>
      <c r="S119" s="64"/>
      <c r="T119" s="65" t="s">
        <v>61</v>
      </c>
      <c r="U119" s="65"/>
      <c r="V119" s="64">
        <v>1056</v>
      </c>
      <c r="W119" s="64"/>
      <c r="X119" s="65"/>
      <c r="Y119" s="65">
        <v>58</v>
      </c>
      <c r="Z119" s="65"/>
      <c r="AA119" s="65"/>
      <c r="AB119" s="65"/>
      <c r="AC119" s="65"/>
      <c r="AD119" s="65"/>
      <c r="AE119" s="66"/>
      <c r="AF119" s="66"/>
      <c r="AG119" s="66"/>
      <c r="AH119" s="66"/>
      <c r="AI119" s="64"/>
      <c r="AJ119" s="64"/>
      <c r="AK119" s="64"/>
      <c r="AL119" s="64"/>
      <c r="AM119" s="64"/>
      <c r="AN119" s="64"/>
      <c r="AO119" s="67" t="s">
        <v>23</v>
      </c>
      <c r="AP119" s="67" t="s">
        <v>23</v>
      </c>
      <c r="AQ119" s="67" t="s">
        <v>23</v>
      </c>
      <c r="AR119" s="67" t="s">
        <v>23</v>
      </c>
      <c r="AS119" s="39"/>
    </row>
    <row r="120" spans="1:45" ht="108">
      <c r="A120" s="50">
        <v>55</v>
      </c>
      <c r="B120" s="51" t="s">
        <v>362</v>
      </c>
      <c r="C120" s="52">
        <v>1</v>
      </c>
      <c r="D120" s="53">
        <v>11490</v>
      </c>
      <c r="E120" s="53" t="s">
        <v>363</v>
      </c>
      <c r="F120" s="53"/>
      <c r="G120" s="53">
        <v>11490</v>
      </c>
      <c r="H120" s="53" t="s">
        <v>363</v>
      </c>
      <c r="I120" s="53"/>
      <c r="J120" s="53"/>
      <c r="K120" s="54"/>
      <c r="L120" s="53">
        <v>11490</v>
      </c>
      <c r="M120" s="53" t="s">
        <v>363</v>
      </c>
      <c r="N120" s="53"/>
      <c r="O120" s="55">
        <f>0+0</f>
        <v>0</v>
      </c>
      <c r="P120" s="56" t="s">
        <v>131</v>
      </c>
      <c r="Q120" s="55">
        <f>0+0</f>
        <v>0</v>
      </c>
      <c r="R120" s="55">
        <v>11490</v>
      </c>
      <c r="S120" s="55">
        <v>11490</v>
      </c>
      <c r="T120" s="56"/>
      <c r="U120" s="56"/>
      <c r="V120" s="55"/>
      <c r="W120" s="55"/>
      <c r="X120" s="56">
        <v>11490</v>
      </c>
      <c r="Y120" s="56"/>
      <c r="Z120" s="56"/>
      <c r="AA120" s="56"/>
      <c r="AB120" s="56"/>
      <c r="AC120" s="56"/>
      <c r="AD120" s="56"/>
      <c r="AE120" s="57"/>
      <c r="AF120" s="57"/>
      <c r="AG120" s="57"/>
      <c r="AH120" s="57">
        <v>11490</v>
      </c>
      <c r="AI120" s="55"/>
      <c r="AJ120" s="55"/>
      <c r="AK120" s="55"/>
      <c r="AL120" s="55">
        <v>11490</v>
      </c>
      <c r="AM120" s="55">
        <v>11490</v>
      </c>
      <c r="AN120" s="55">
        <v>11490</v>
      </c>
      <c r="AO120" s="58" t="s">
        <v>23</v>
      </c>
      <c r="AP120" s="58" t="s">
        <v>23</v>
      </c>
      <c r="AQ120" s="58" t="s">
        <v>23</v>
      </c>
      <c r="AR120" s="58" t="s">
        <v>23</v>
      </c>
      <c r="AS120" s="39"/>
    </row>
    <row r="121" spans="1:45" ht="21" customHeight="1">
      <c r="A121" s="86" t="s">
        <v>364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39"/>
    </row>
    <row r="122" spans="1:45" ht="17.25" customHeight="1">
      <c r="A122" s="84" t="s">
        <v>365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39"/>
    </row>
    <row r="123" spans="1:45" ht="108">
      <c r="A123" s="50">
        <v>56</v>
      </c>
      <c r="B123" s="51" t="s">
        <v>366</v>
      </c>
      <c r="C123" s="52">
        <v>0.04</v>
      </c>
      <c r="D123" s="53">
        <v>1180.88</v>
      </c>
      <c r="E123" s="53" t="s">
        <v>367</v>
      </c>
      <c r="F123" s="53">
        <v>0.88</v>
      </c>
      <c r="G123" s="53">
        <v>47</v>
      </c>
      <c r="H123" s="53" t="s">
        <v>368</v>
      </c>
      <c r="I123" s="53"/>
      <c r="J123" s="53" t="s">
        <v>369</v>
      </c>
      <c r="K123" s="54" t="s">
        <v>370</v>
      </c>
      <c r="L123" s="53">
        <v>555</v>
      </c>
      <c r="M123" s="53" t="s">
        <v>371</v>
      </c>
      <c r="N123" s="53"/>
      <c r="O123" s="55">
        <f>22+0</f>
        <v>22</v>
      </c>
      <c r="P123" s="56" t="s">
        <v>60</v>
      </c>
      <c r="Q123" s="55">
        <f>465+0</f>
        <v>465</v>
      </c>
      <c r="R123" s="55">
        <v>47</v>
      </c>
      <c r="S123" s="55">
        <v>555</v>
      </c>
      <c r="T123" s="56"/>
      <c r="U123" s="56"/>
      <c r="V123" s="55"/>
      <c r="W123" s="55"/>
      <c r="X123" s="56">
        <v>1057</v>
      </c>
      <c r="Y123" s="56"/>
      <c r="Z123" s="56"/>
      <c r="AA123" s="56"/>
      <c r="AB123" s="56"/>
      <c r="AC123" s="56"/>
      <c r="AD123" s="56"/>
      <c r="AE123" s="57">
        <v>465</v>
      </c>
      <c r="AF123" s="57"/>
      <c r="AG123" s="57"/>
      <c r="AH123" s="57">
        <v>90</v>
      </c>
      <c r="AI123" s="55">
        <v>22</v>
      </c>
      <c r="AJ123" s="55"/>
      <c r="AK123" s="55"/>
      <c r="AL123" s="55">
        <v>25</v>
      </c>
      <c r="AM123" s="55">
        <v>555</v>
      </c>
      <c r="AN123" s="55">
        <v>47</v>
      </c>
      <c r="AO123" s="58">
        <v>21.09</v>
      </c>
      <c r="AP123" s="58">
        <v>10.205</v>
      </c>
      <c r="AQ123" s="58">
        <v>21.09</v>
      </c>
      <c r="AR123" s="58">
        <v>3.578</v>
      </c>
      <c r="AS123" s="39"/>
    </row>
    <row r="124" spans="1:45" ht="12.75">
      <c r="A124" s="59" t="s">
        <v>23</v>
      </c>
      <c r="B124" s="60" t="s">
        <v>61</v>
      </c>
      <c r="C124" s="61" t="s">
        <v>23</v>
      </c>
      <c r="D124" s="62"/>
      <c r="E124" s="62"/>
      <c r="F124" s="62"/>
      <c r="G124" s="62">
        <v>76</v>
      </c>
      <c r="H124" s="62"/>
      <c r="I124" s="62"/>
      <c r="J124" s="62"/>
      <c r="K124" s="63"/>
      <c r="L124" s="62">
        <v>1057</v>
      </c>
      <c r="M124" s="62"/>
      <c r="N124" s="62"/>
      <c r="O124" s="64"/>
      <c r="P124" s="65"/>
      <c r="Q124" s="64"/>
      <c r="R124" s="64"/>
      <c r="S124" s="64"/>
      <c r="T124" s="65" t="s">
        <v>61</v>
      </c>
      <c r="U124" s="65"/>
      <c r="V124" s="64">
        <v>1057</v>
      </c>
      <c r="W124" s="64"/>
      <c r="X124" s="65"/>
      <c r="Y124" s="65">
        <v>76</v>
      </c>
      <c r="Z124" s="65"/>
      <c r="AA124" s="65"/>
      <c r="AB124" s="65"/>
      <c r="AC124" s="65"/>
      <c r="AD124" s="65"/>
      <c r="AE124" s="66"/>
      <c r="AF124" s="66"/>
      <c r="AG124" s="66"/>
      <c r="AH124" s="66"/>
      <c r="AI124" s="64"/>
      <c r="AJ124" s="64"/>
      <c r="AK124" s="64"/>
      <c r="AL124" s="64"/>
      <c r="AM124" s="64"/>
      <c r="AN124" s="64"/>
      <c r="AO124" s="67" t="s">
        <v>23</v>
      </c>
      <c r="AP124" s="67" t="s">
        <v>23</v>
      </c>
      <c r="AQ124" s="67" t="s">
        <v>23</v>
      </c>
      <c r="AR124" s="67" t="s">
        <v>23</v>
      </c>
      <c r="AS124" s="39"/>
    </row>
    <row r="125" spans="1:45" ht="96">
      <c r="A125" s="50">
        <v>57</v>
      </c>
      <c r="B125" s="51" t="s">
        <v>372</v>
      </c>
      <c r="C125" s="52">
        <v>0.03</v>
      </c>
      <c r="D125" s="53">
        <v>1253.4</v>
      </c>
      <c r="E125" s="53" t="s">
        <v>373</v>
      </c>
      <c r="F125" s="53">
        <v>0.88</v>
      </c>
      <c r="G125" s="53">
        <v>38</v>
      </c>
      <c r="H125" s="53" t="s">
        <v>374</v>
      </c>
      <c r="I125" s="53"/>
      <c r="J125" s="53" t="s">
        <v>369</v>
      </c>
      <c r="K125" s="54" t="s">
        <v>370</v>
      </c>
      <c r="L125" s="53">
        <v>462</v>
      </c>
      <c r="M125" s="53" t="s">
        <v>375</v>
      </c>
      <c r="N125" s="53"/>
      <c r="O125" s="55">
        <f>19+0</f>
        <v>19</v>
      </c>
      <c r="P125" s="56" t="s">
        <v>60</v>
      </c>
      <c r="Q125" s="55">
        <f>395+0</f>
        <v>395</v>
      </c>
      <c r="R125" s="55">
        <v>38</v>
      </c>
      <c r="S125" s="55">
        <v>462</v>
      </c>
      <c r="T125" s="56"/>
      <c r="U125" s="56"/>
      <c r="V125" s="55"/>
      <c r="W125" s="55"/>
      <c r="X125" s="56">
        <v>889</v>
      </c>
      <c r="Y125" s="56"/>
      <c r="Z125" s="56"/>
      <c r="AA125" s="56"/>
      <c r="AB125" s="56"/>
      <c r="AC125" s="56"/>
      <c r="AD125" s="56"/>
      <c r="AE125" s="57">
        <v>395</v>
      </c>
      <c r="AF125" s="57"/>
      <c r="AG125" s="57"/>
      <c r="AH125" s="57">
        <v>67</v>
      </c>
      <c r="AI125" s="55">
        <v>19</v>
      </c>
      <c r="AJ125" s="55"/>
      <c r="AK125" s="55"/>
      <c r="AL125" s="55">
        <v>19</v>
      </c>
      <c r="AM125" s="55">
        <v>462</v>
      </c>
      <c r="AN125" s="55">
        <v>38</v>
      </c>
      <c r="AO125" s="58">
        <v>21.09</v>
      </c>
      <c r="AP125" s="58">
        <v>10.205</v>
      </c>
      <c r="AQ125" s="58">
        <v>21.09</v>
      </c>
      <c r="AR125" s="58">
        <v>3.578</v>
      </c>
      <c r="AS125" s="39"/>
    </row>
    <row r="126" spans="1:45" ht="12.75">
      <c r="A126" s="59" t="s">
        <v>23</v>
      </c>
      <c r="B126" s="60" t="s">
        <v>61</v>
      </c>
      <c r="C126" s="61" t="s">
        <v>23</v>
      </c>
      <c r="D126" s="62"/>
      <c r="E126" s="62"/>
      <c r="F126" s="62"/>
      <c r="G126" s="62">
        <v>63</v>
      </c>
      <c r="H126" s="62"/>
      <c r="I126" s="62"/>
      <c r="J126" s="62"/>
      <c r="K126" s="63"/>
      <c r="L126" s="62">
        <v>889</v>
      </c>
      <c r="M126" s="62"/>
      <c r="N126" s="62"/>
      <c r="O126" s="64"/>
      <c r="P126" s="65"/>
      <c r="Q126" s="64"/>
      <c r="R126" s="64"/>
      <c r="S126" s="64"/>
      <c r="T126" s="65" t="s">
        <v>61</v>
      </c>
      <c r="U126" s="65"/>
      <c r="V126" s="64">
        <v>889</v>
      </c>
      <c r="W126" s="64"/>
      <c r="X126" s="65"/>
      <c r="Y126" s="65">
        <v>63</v>
      </c>
      <c r="Z126" s="65"/>
      <c r="AA126" s="65"/>
      <c r="AB126" s="65"/>
      <c r="AC126" s="65"/>
      <c r="AD126" s="65"/>
      <c r="AE126" s="66"/>
      <c r="AF126" s="66"/>
      <c r="AG126" s="66"/>
      <c r="AH126" s="66"/>
      <c r="AI126" s="64"/>
      <c r="AJ126" s="64"/>
      <c r="AK126" s="64"/>
      <c r="AL126" s="64"/>
      <c r="AM126" s="64"/>
      <c r="AN126" s="64"/>
      <c r="AO126" s="67" t="s">
        <v>23</v>
      </c>
      <c r="AP126" s="67" t="s">
        <v>23</v>
      </c>
      <c r="AQ126" s="67" t="s">
        <v>23</v>
      </c>
      <c r="AR126" s="67" t="s">
        <v>23</v>
      </c>
      <c r="AS126" s="39"/>
    </row>
    <row r="127" spans="1:45" ht="17.25" customHeight="1">
      <c r="A127" s="84" t="s">
        <v>376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39"/>
    </row>
    <row r="128" spans="1:45" ht="96">
      <c r="A128" s="50">
        <v>59</v>
      </c>
      <c r="B128" s="51" t="s">
        <v>377</v>
      </c>
      <c r="C128" s="52">
        <v>0.5</v>
      </c>
      <c r="D128" s="53">
        <v>38.66</v>
      </c>
      <c r="E128" s="53"/>
      <c r="F128" s="53">
        <v>38.66</v>
      </c>
      <c r="G128" s="53">
        <v>19</v>
      </c>
      <c r="H128" s="53"/>
      <c r="I128" s="53">
        <v>19</v>
      </c>
      <c r="J128" s="53"/>
      <c r="K128" s="54">
        <v>12.615</v>
      </c>
      <c r="L128" s="53">
        <v>244</v>
      </c>
      <c r="M128" s="53"/>
      <c r="N128" s="53">
        <v>244</v>
      </c>
      <c r="O128" s="55">
        <f>0+0</f>
        <v>0</v>
      </c>
      <c r="P128" s="56" t="s">
        <v>60</v>
      </c>
      <c r="Q128" s="55">
        <f>0+0</f>
        <v>0</v>
      </c>
      <c r="R128" s="55">
        <v>19</v>
      </c>
      <c r="S128" s="55">
        <v>244</v>
      </c>
      <c r="T128" s="56"/>
      <c r="U128" s="56"/>
      <c r="V128" s="55"/>
      <c r="W128" s="55"/>
      <c r="X128" s="56">
        <v>244</v>
      </c>
      <c r="Y128" s="56"/>
      <c r="Z128" s="56"/>
      <c r="AA128" s="56"/>
      <c r="AB128" s="56"/>
      <c r="AC128" s="56"/>
      <c r="AD128" s="56"/>
      <c r="AE128" s="57"/>
      <c r="AF128" s="57">
        <v>244</v>
      </c>
      <c r="AG128" s="57"/>
      <c r="AH128" s="57"/>
      <c r="AI128" s="55"/>
      <c r="AJ128" s="55">
        <v>19</v>
      </c>
      <c r="AK128" s="55"/>
      <c r="AL128" s="55"/>
      <c r="AM128" s="55">
        <v>244</v>
      </c>
      <c r="AN128" s="55">
        <v>19</v>
      </c>
      <c r="AO128" s="58" t="s">
        <v>23</v>
      </c>
      <c r="AP128" s="58">
        <v>12.615</v>
      </c>
      <c r="AQ128" s="58" t="s">
        <v>23</v>
      </c>
      <c r="AR128" s="58" t="s">
        <v>23</v>
      </c>
      <c r="AS128" s="39"/>
    </row>
    <row r="129" spans="1:45" ht="12.75">
      <c r="A129" s="59" t="s">
        <v>23</v>
      </c>
      <c r="B129" s="60" t="s">
        <v>61</v>
      </c>
      <c r="C129" s="61" t="s">
        <v>23</v>
      </c>
      <c r="D129" s="62"/>
      <c r="E129" s="62"/>
      <c r="F129" s="62"/>
      <c r="G129" s="62">
        <v>19</v>
      </c>
      <c r="H129" s="62"/>
      <c r="I129" s="62"/>
      <c r="J129" s="62"/>
      <c r="K129" s="63"/>
      <c r="L129" s="62">
        <v>244</v>
      </c>
      <c r="M129" s="62"/>
      <c r="N129" s="62"/>
      <c r="O129" s="64"/>
      <c r="P129" s="65"/>
      <c r="Q129" s="64"/>
      <c r="R129" s="64"/>
      <c r="S129" s="64"/>
      <c r="T129" s="65" t="s">
        <v>61</v>
      </c>
      <c r="U129" s="65"/>
      <c r="V129" s="64">
        <v>244</v>
      </c>
      <c r="W129" s="64"/>
      <c r="X129" s="65"/>
      <c r="Y129" s="65">
        <v>19</v>
      </c>
      <c r="Z129" s="65"/>
      <c r="AA129" s="65"/>
      <c r="AB129" s="65"/>
      <c r="AC129" s="65"/>
      <c r="AD129" s="65"/>
      <c r="AE129" s="66"/>
      <c r="AF129" s="66"/>
      <c r="AG129" s="66"/>
      <c r="AH129" s="66"/>
      <c r="AI129" s="64"/>
      <c r="AJ129" s="64"/>
      <c r="AK129" s="64"/>
      <c r="AL129" s="64"/>
      <c r="AM129" s="64"/>
      <c r="AN129" s="64"/>
      <c r="AO129" s="67" t="s">
        <v>23</v>
      </c>
      <c r="AP129" s="67" t="s">
        <v>23</v>
      </c>
      <c r="AQ129" s="67" t="s">
        <v>23</v>
      </c>
      <c r="AR129" s="67" t="s">
        <v>23</v>
      </c>
      <c r="AS129" s="39"/>
    </row>
    <row r="130" spans="1:45" ht="108">
      <c r="A130" s="50">
        <v>60</v>
      </c>
      <c r="B130" s="51" t="s">
        <v>378</v>
      </c>
      <c r="C130" s="52">
        <v>0.5</v>
      </c>
      <c r="D130" s="53">
        <v>11.56</v>
      </c>
      <c r="E130" s="53"/>
      <c r="F130" s="53">
        <v>11.56</v>
      </c>
      <c r="G130" s="53">
        <v>6</v>
      </c>
      <c r="H130" s="53"/>
      <c r="I130" s="53">
        <v>6</v>
      </c>
      <c r="J130" s="53"/>
      <c r="K130" s="54">
        <v>9.38</v>
      </c>
      <c r="L130" s="53">
        <v>54</v>
      </c>
      <c r="M130" s="53"/>
      <c r="N130" s="53">
        <v>54</v>
      </c>
      <c r="O130" s="55">
        <f>0+0</f>
        <v>0</v>
      </c>
      <c r="P130" s="56" t="s">
        <v>60</v>
      </c>
      <c r="Q130" s="55">
        <f>0+0</f>
        <v>0</v>
      </c>
      <c r="R130" s="55">
        <v>6</v>
      </c>
      <c r="S130" s="55">
        <v>54</v>
      </c>
      <c r="T130" s="56"/>
      <c r="U130" s="56"/>
      <c r="V130" s="55"/>
      <c r="W130" s="55"/>
      <c r="X130" s="56">
        <v>54</v>
      </c>
      <c r="Y130" s="56"/>
      <c r="Z130" s="56"/>
      <c r="AA130" s="56"/>
      <c r="AB130" s="56"/>
      <c r="AC130" s="56"/>
      <c r="AD130" s="56"/>
      <c r="AE130" s="57"/>
      <c r="AF130" s="57">
        <v>54</v>
      </c>
      <c r="AG130" s="57"/>
      <c r="AH130" s="57"/>
      <c r="AI130" s="55"/>
      <c r="AJ130" s="55">
        <v>6</v>
      </c>
      <c r="AK130" s="55"/>
      <c r="AL130" s="55"/>
      <c r="AM130" s="55">
        <v>54</v>
      </c>
      <c r="AN130" s="55">
        <v>6</v>
      </c>
      <c r="AO130" s="58" t="s">
        <v>23</v>
      </c>
      <c r="AP130" s="58">
        <v>9.38</v>
      </c>
      <c r="AQ130" s="58" t="s">
        <v>23</v>
      </c>
      <c r="AR130" s="58" t="s">
        <v>23</v>
      </c>
      <c r="AS130" s="39"/>
    </row>
    <row r="131" spans="1:45" ht="12.75">
      <c r="A131" s="59" t="s">
        <v>23</v>
      </c>
      <c r="B131" s="60" t="s">
        <v>61</v>
      </c>
      <c r="C131" s="61" t="s">
        <v>23</v>
      </c>
      <c r="D131" s="62"/>
      <c r="E131" s="62"/>
      <c r="F131" s="62"/>
      <c r="G131" s="62">
        <v>6</v>
      </c>
      <c r="H131" s="62"/>
      <c r="I131" s="62"/>
      <c r="J131" s="62"/>
      <c r="K131" s="63"/>
      <c r="L131" s="62">
        <v>54</v>
      </c>
      <c r="M131" s="62"/>
      <c r="N131" s="62"/>
      <c r="O131" s="64"/>
      <c r="P131" s="65"/>
      <c r="Q131" s="64"/>
      <c r="R131" s="64"/>
      <c r="S131" s="64"/>
      <c r="T131" s="65" t="s">
        <v>61</v>
      </c>
      <c r="U131" s="65"/>
      <c r="V131" s="64">
        <v>54</v>
      </c>
      <c r="W131" s="64"/>
      <c r="X131" s="65"/>
      <c r="Y131" s="65">
        <v>6</v>
      </c>
      <c r="Z131" s="65"/>
      <c r="AA131" s="65"/>
      <c r="AB131" s="65"/>
      <c r="AC131" s="65"/>
      <c r="AD131" s="65"/>
      <c r="AE131" s="66"/>
      <c r="AF131" s="66"/>
      <c r="AG131" s="66"/>
      <c r="AH131" s="66"/>
      <c r="AI131" s="64"/>
      <c r="AJ131" s="64"/>
      <c r="AK131" s="64"/>
      <c r="AL131" s="64"/>
      <c r="AM131" s="64"/>
      <c r="AN131" s="64"/>
      <c r="AO131" s="67" t="s">
        <v>23</v>
      </c>
      <c r="AP131" s="67" t="s">
        <v>23</v>
      </c>
      <c r="AQ131" s="67" t="s">
        <v>23</v>
      </c>
      <c r="AR131" s="67" t="s">
        <v>23</v>
      </c>
      <c r="AS131" s="39"/>
    </row>
    <row r="132" spans="1:45" ht="84">
      <c r="A132" s="50">
        <v>61</v>
      </c>
      <c r="B132" s="51" t="s">
        <v>379</v>
      </c>
      <c r="C132" s="52">
        <v>0.55</v>
      </c>
      <c r="D132" s="53">
        <v>26.28</v>
      </c>
      <c r="E132" s="53" t="s">
        <v>380</v>
      </c>
      <c r="F132" s="53"/>
      <c r="G132" s="53">
        <v>14</v>
      </c>
      <c r="H132" s="53" t="s">
        <v>381</v>
      </c>
      <c r="I132" s="53"/>
      <c r="J132" s="53" t="s">
        <v>115</v>
      </c>
      <c r="K132" s="54" t="s">
        <v>181</v>
      </c>
      <c r="L132" s="53">
        <v>79</v>
      </c>
      <c r="M132" s="53" t="s">
        <v>382</v>
      </c>
      <c r="N132" s="53"/>
      <c r="O132" s="55">
        <f>0+0</f>
        <v>0</v>
      </c>
      <c r="P132" s="56" t="s">
        <v>131</v>
      </c>
      <c r="Q132" s="55">
        <f>0+0</f>
        <v>0</v>
      </c>
      <c r="R132" s="55">
        <v>14</v>
      </c>
      <c r="S132" s="55">
        <v>79</v>
      </c>
      <c r="T132" s="56"/>
      <c r="U132" s="56"/>
      <c r="V132" s="55"/>
      <c r="W132" s="55"/>
      <c r="X132" s="56">
        <v>79</v>
      </c>
      <c r="Y132" s="56"/>
      <c r="Z132" s="56"/>
      <c r="AA132" s="56"/>
      <c r="AB132" s="56"/>
      <c r="AC132" s="56"/>
      <c r="AD132" s="56"/>
      <c r="AE132" s="57"/>
      <c r="AF132" s="57"/>
      <c r="AG132" s="57"/>
      <c r="AH132" s="57">
        <v>79</v>
      </c>
      <c r="AI132" s="55"/>
      <c r="AJ132" s="55"/>
      <c r="AK132" s="55"/>
      <c r="AL132" s="55">
        <v>14</v>
      </c>
      <c r="AM132" s="55">
        <v>79</v>
      </c>
      <c r="AN132" s="55">
        <v>14</v>
      </c>
      <c r="AO132" s="58">
        <v>21.09</v>
      </c>
      <c r="AP132" s="58">
        <v>7.18</v>
      </c>
      <c r="AQ132" s="58">
        <v>21.09</v>
      </c>
      <c r="AR132" s="58">
        <v>5.48</v>
      </c>
      <c r="AS132" s="39"/>
    </row>
    <row r="133" spans="1:45" ht="38.25">
      <c r="A133" s="83" t="s">
        <v>383</v>
      </c>
      <c r="B133" s="83"/>
      <c r="C133" s="83"/>
      <c r="D133" s="83"/>
      <c r="E133" s="83"/>
      <c r="F133" s="83"/>
      <c r="G133" s="68">
        <v>150548</v>
      </c>
      <c r="H133" s="68" t="s">
        <v>401</v>
      </c>
      <c r="I133" s="68" t="s">
        <v>402</v>
      </c>
      <c r="J133" s="68"/>
      <c r="K133" s="68"/>
      <c r="L133" s="68" t="s">
        <v>384</v>
      </c>
      <c r="M133" s="68" t="s">
        <v>384</v>
      </c>
      <c r="N133" s="68" t="s">
        <v>384</v>
      </c>
      <c r="O133" s="68" t="s">
        <v>384</v>
      </c>
      <c r="P133" s="68" t="s">
        <v>384</v>
      </c>
      <c r="Q133" s="68" t="s">
        <v>384</v>
      </c>
      <c r="R133" s="68" t="s">
        <v>384</v>
      </c>
      <c r="S133" s="68" t="s">
        <v>384</v>
      </c>
      <c r="T133" s="68" t="s">
        <v>384</v>
      </c>
      <c r="U133" s="68" t="s">
        <v>384</v>
      </c>
      <c r="V133" s="68" t="s">
        <v>384</v>
      </c>
      <c r="W133" s="68" t="s">
        <v>384</v>
      </c>
      <c r="X133" s="68" t="s">
        <v>384</v>
      </c>
      <c r="Y133" s="68" t="s">
        <v>384</v>
      </c>
      <c r="Z133" s="68" t="s">
        <v>384</v>
      </c>
      <c r="AA133" s="68" t="s">
        <v>384</v>
      </c>
      <c r="AB133" s="68" t="s">
        <v>384</v>
      </c>
      <c r="AC133" s="68" t="s">
        <v>384</v>
      </c>
      <c r="AD133" s="68" t="s">
        <v>384</v>
      </c>
      <c r="AE133" s="68" t="s">
        <v>384</v>
      </c>
      <c r="AF133" s="68" t="s">
        <v>384</v>
      </c>
      <c r="AG133" s="68" t="s">
        <v>384</v>
      </c>
      <c r="AH133" s="68" t="s">
        <v>384</v>
      </c>
      <c r="AI133" s="68" t="s">
        <v>384</v>
      </c>
      <c r="AJ133" s="68" t="s">
        <v>384</v>
      </c>
      <c r="AK133" s="68" t="s">
        <v>384</v>
      </c>
      <c r="AL133" s="68" t="s">
        <v>384</v>
      </c>
      <c r="AM133" s="68"/>
      <c r="AN133" s="68"/>
      <c r="AO133" s="68" t="s">
        <v>384</v>
      </c>
      <c r="AP133" s="68" t="s">
        <v>384</v>
      </c>
      <c r="AQ133" s="68" t="s">
        <v>384</v>
      </c>
      <c r="AR133" s="68" t="s">
        <v>384</v>
      </c>
      <c r="AS133" s="39"/>
    </row>
    <row r="134" spans="1:45" ht="12.75">
      <c r="A134" s="83" t="s">
        <v>387</v>
      </c>
      <c r="B134" s="83"/>
      <c r="C134" s="83"/>
      <c r="D134" s="83"/>
      <c r="E134" s="83"/>
      <c r="F134" s="83"/>
      <c r="G134" s="68">
        <v>33073</v>
      </c>
      <c r="H134" s="68"/>
      <c r="I134" s="68"/>
      <c r="J134" s="68"/>
      <c r="K134" s="68"/>
      <c r="L134" s="68" t="s">
        <v>384</v>
      </c>
      <c r="M134" s="68" t="s">
        <v>384</v>
      </c>
      <c r="N134" s="68" t="s">
        <v>384</v>
      </c>
      <c r="O134" s="68" t="s">
        <v>384</v>
      </c>
      <c r="P134" s="68" t="s">
        <v>384</v>
      </c>
      <c r="Q134" s="68" t="s">
        <v>384</v>
      </c>
      <c r="R134" s="68" t="s">
        <v>384</v>
      </c>
      <c r="S134" s="68" t="s">
        <v>384</v>
      </c>
      <c r="T134" s="68" t="s">
        <v>384</v>
      </c>
      <c r="U134" s="68" t="s">
        <v>384</v>
      </c>
      <c r="V134" s="68" t="s">
        <v>384</v>
      </c>
      <c r="W134" s="68" t="s">
        <v>384</v>
      </c>
      <c r="X134" s="68" t="s">
        <v>384</v>
      </c>
      <c r="Y134" s="68" t="s">
        <v>384</v>
      </c>
      <c r="Z134" s="68" t="s">
        <v>384</v>
      </c>
      <c r="AA134" s="68" t="s">
        <v>384</v>
      </c>
      <c r="AB134" s="68" t="s">
        <v>384</v>
      </c>
      <c r="AC134" s="68" t="s">
        <v>384</v>
      </c>
      <c r="AD134" s="68" t="s">
        <v>384</v>
      </c>
      <c r="AE134" s="68" t="s">
        <v>384</v>
      </c>
      <c r="AF134" s="68" t="s">
        <v>384</v>
      </c>
      <c r="AG134" s="68" t="s">
        <v>384</v>
      </c>
      <c r="AH134" s="68" t="s">
        <v>384</v>
      </c>
      <c r="AI134" s="68" t="s">
        <v>384</v>
      </c>
      <c r="AJ134" s="68" t="s">
        <v>384</v>
      </c>
      <c r="AK134" s="68" t="s">
        <v>384</v>
      </c>
      <c r="AL134" s="68" t="s">
        <v>384</v>
      </c>
      <c r="AM134" s="68"/>
      <c r="AN134" s="68"/>
      <c r="AO134" s="68" t="s">
        <v>384</v>
      </c>
      <c r="AP134" s="68" t="s">
        <v>384</v>
      </c>
      <c r="AQ134" s="68" t="s">
        <v>384</v>
      </c>
      <c r="AR134" s="68" t="s">
        <v>384</v>
      </c>
      <c r="AS134" s="39"/>
    </row>
    <row r="135" spans="1:45" ht="12.75">
      <c r="A135" s="83" t="s">
        <v>388</v>
      </c>
      <c r="B135" s="83"/>
      <c r="C135" s="83"/>
      <c r="D135" s="83"/>
      <c r="E135" s="83"/>
      <c r="F135" s="83"/>
      <c r="G135" s="68">
        <v>17603</v>
      </c>
      <c r="H135" s="68"/>
      <c r="I135" s="68"/>
      <c r="J135" s="68"/>
      <c r="K135" s="68"/>
      <c r="L135" s="68" t="s">
        <v>384</v>
      </c>
      <c r="M135" s="68" t="s">
        <v>384</v>
      </c>
      <c r="N135" s="68" t="s">
        <v>384</v>
      </c>
      <c r="O135" s="68" t="s">
        <v>384</v>
      </c>
      <c r="P135" s="68" t="s">
        <v>384</v>
      </c>
      <c r="Q135" s="68" t="s">
        <v>384</v>
      </c>
      <c r="R135" s="68" t="s">
        <v>384</v>
      </c>
      <c r="S135" s="68" t="s">
        <v>384</v>
      </c>
      <c r="T135" s="68" t="s">
        <v>384</v>
      </c>
      <c r="U135" s="68" t="s">
        <v>384</v>
      </c>
      <c r="V135" s="68" t="s">
        <v>384</v>
      </c>
      <c r="W135" s="68" t="s">
        <v>384</v>
      </c>
      <c r="X135" s="68" t="s">
        <v>384</v>
      </c>
      <c r="Y135" s="68" t="s">
        <v>384</v>
      </c>
      <c r="Z135" s="68" t="s">
        <v>384</v>
      </c>
      <c r="AA135" s="68" t="s">
        <v>384</v>
      </c>
      <c r="AB135" s="68" t="s">
        <v>384</v>
      </c>
      <c r="AC135" s="68" t="s">
        <v>384</v>
      </c>
      <c r="AD135" s="68" t="s">
        <v>384</v>
      </c>
      <c r="AE135" s="68" t="s">
        <v>384</v>
      </c>
      <c r="AF135" s="68" t="s">
        <v>384</v>
      </c>
      <c r="AG135" s="68" t="s">
        <v>384</v>
      </c>
      <c r="AH135" s="68" t="s">
        <v>384</v>
      </c>
      <c r="AI135" s="68" t="s">
        <v>384</v>
      </c>
      <c r="AJ135" s="68" t="s">
        <v>384</v>
      </c>
      <c r="AK135" s="68" t="s">
        <v>384</v>
      </c>
      <c r="AL135" s="68" t="s">
        <v>384</v>
      </c>
      <c r="AM135" s="68"/>
      <c r="AN135" s="68"/>
      <c r="AO135" s="68" t="s">
        <v>384</v>
      </c>
      <c r="AP135" s="68" t="s">
        <v>384</v>
      </c>
      <c r="AQ135" s="68" t="s">
        <v>384</v>
      </c>
      <c r="AR135" s="68" t="s">
        <v>384</v>
      </c>
      <c r="AS135" s="39"/>
    </row>
    <row r="136" spans="1:45" ht="12.75">
      <c r="A136" s="82" t="s">
        <v>389</v>
      </c>
      <c r="B136" s="82"/>
      <c r="C136" s="82"/>
      <c r="D136" s="82"/>
      <c r="E136" s="82"/>
      <c r="F136" s="82"/>
      <c r="G136" s="69"/>
      <c r="H136" s="69"/>
      <c r="I136" s="69"/>
      <c r="J136" s="69"/>
      <c r="K136" s="69"/>
      <c r="L136" s="69" t="s">
        <v>384</v>
      </c>
      <c r="M136" s="69" t="s">
        <v>384</v>
      </c>
      <c r="N136" s="69" t="s">
        <v>384</v>
      </c>
      <c r="O136" s="69" t="s">
        <v>384</v>
      </c>
      <c r="P136" s="69" t="s">
        <v>384</v>
      </c>
      <c r="Q136" s="69" t="s">
        <v>384</v>
      </c>
      <c r="R136" s="69" t="s">
        <v>384</v>
      </c>
      <c r="S136" s="69" t="s">
        <v>384</v>
      </c>
      <c r="T136" s="69" t="s">
        <v>384</v>
      </c>
      <c r="U136" s="69" t="s">
        <v>384</v>
      </c>
      <c r="V136" s="69" t="s">
        <v>384</v>
      </c>
      <c r="W136" s="69" t="s">
        <v>384</v>
      </c>
      <c r="X136" s="69" t="s">
        <v>384</v>
      </c>
      <c r="Y136" s="69" t="s">
        <v>384</v>
      </c>
      <c r="Z136" s="69" t="s">
        <v>384</v>
      </c>
      <c r="AA136" s="69" t="s">
        <v>384</v>
      </c>
      <c r="AB136" s="69" t="s">
        <v>384</v>
      </c>
      <c r="AC136" s="69" t="s">
        <v>384</v>
      </c>
      <c r="AD136" s="69" t="s">
        <v>384</v>
      </c>
      <c r="AE136" s="69" t="s">
        <v>384</v>
      </c>
      <c r="AF136" s="69" t="s">
        <v>384</v>
      </c>
      <c r="AG136" s="69" t="s">
        <v>384</v>
      </c>
      <c r="AH136" s="69" t="s">
        <v>384</v>
      </c>
      <c r="AI136" s="69" t="s">
        <v>384</v>
      </c>
      <c r="AJ136" s="69" t="s">
        <v>384</v>
      </c>
      <c r="AK136" s="69" t="s">
        <v>384</v>
      </c>
      <c r="AL136" s="69" t="s">
        <v>384</v>
      </c>
      <c r="AM136" s="69"/>
      <c r="AN136" s="69"/>
      <c r="AO136" s="69" t="s">
        <v>384</v>
      </c>
      <c r="AP136" s="69" t="s">
        <v>384</v>
      </c>
      <c r="AQ136" s="69" t="s">
        <v>384</v>
      </c>
      <c r="AR136" s="69" t="s">
        <v>384</v>
      </c>
      <c r="AS136" s="39"/>
    </row>
    <row r="137" spans="1:45" ht="12.75">
      <c r="A137" s="83" t="s">
        <v>390</v>
      </c>
      <c r="B137" s="83"/>
      <c r="C137" s="83"/>
      <c r="D137" s="83"/>
      <c r="E137" s="83"/>
      <c r="F137" s="83"/>
      <c r="G137" s="68">
        <v>173864</v>
      </c>
      <c r="H137" s="68"/>
      <c r="I137" s="68"/>
      <c r="J137" s="68"/>
      <c r="K137" s="68"/>
      <c r="L137" s="68" t="s">
        <v>384</v>
      </c>
      <c r="M137" s="68" t="s">
        <v>384</v>
      </c>
      <c r="N137" s="68" t="s">
        <v>384</v>
      </c>
      <c r="O137" s="68" t="s">
        <v>384</v>
      </c>
      <c r="P137" s="68" t="s">
        <v>384</v>
      </c>
      <c r="Q137" s="68" t="s">
        <v>384</v>
      </c>
      <c r="R137" s="68" t="s">
        <v>384</v>
      </c>
      <c r="S137" s="68" t="s">
        <v>384</v>
      </c>
      <c r="T137" s="68" t="s">
        <v>384</v>
      </c>
      <c r="U137" s="68" t="s">
        <v>384</v>
      </c>
      <c r="V137" s="68" t="s">
        <v>384</v>
      </c>
      <c r="W137" s="68" t="s">
        <v>384</v>
      </c>
      <c r="X137" s="68" t="s">
        <v>384</v>
      </c>
      <c r="Y137" s="68" t="s">
        <v>384</v>
      </c>
      <c r="Z137" s="68" t="s">
        <v>384</v>
      </c>
      <c r="AA137" s="68" t="s">
        <v>384</v>
      </c>
      <c r="AB137" s="68" t="s">
        <v>384</v>
      </c>
      <c r="AC137" s="68" t="s">
        <v>384</v>
      </c>
      <c r="AD137" s="68" t="s">
        <v>384</v>
      </c>
      <c r="AE137" s="68" t="s">
        <v>384</v>
      </c>
      <c r="AF137" s="68" t="s">
        <v>384</v>
      </c>
      <c r="AG137" s="68" t="s">
        <v>384</v>
      </c>
      <c r="AH137" s="68" t="s">
        <v>384</v>
      </c>
      <c r="AI137" s="68" t="s">
        <v>384</v>
      </c>
      <c r="AJ137" s="68" t="s">
        <v>384</v>
      </c>
      <c r="AK137" s="68" t="s">
        <v>384</v>
      </c>
      <c r="AL137" s="68" t="s">
        <v>384</v>
      </c>
      <c r="AM137" s="68"/>
      <c r="AN137" s="68"/>
      <c r="AO137" s="68" t="s">
        <v>384</v>
      </c>
      <c r="AP137" s="68" t="s">
        <v>384</v>
      </c>
      <c r="AQ137" s="68" t="s">
        <v>384</v>
      </c>
      <c r="AR137" s="68" t="s">
        <v>384</v>
      </c>
      <c r="AS137" s="39"/>
    </row>
    <row r="138" spans="1:45" ht="12.75">
      <c r="A138" s="83" t="s">
        <v>391</v>
      </c>
      <c r="B138" s="83"/>
      <c r="C138" s="83"/>
      <c r="D138" s="83"/>
      <c r="E138" s="83"/>
      <c r="F138" s="83"/>
      <c r="G138" s="68">
        <v>27360</v>
      </c>
      <c r="H138" s="68"/>
      <c r="I138" s="68"/>
      <c r="J138" s="68"/>
      <c r="K138" s="68"/>
      <c r="L138" s="68" t="s">
        <v>384</v>
      </c>
      <c r="M138" s="68" t="s">
        <v>384</v>
      </c>
      <c r="N138" s="68" t="s">
        <v>384</v>
      </c>
      <c r="O138" s="68" t="s">
        <v>384</v>
      </c>
      <c r="P138" s="68" t="s">
        <v>384</v>
      </c>
      <c r="Q138" s="68" t="s">
        <v>384</v>
      </c>
      <c r="R138" s="68" t="s">
        <v>384</v>
      </c>
      <c r="S138" s="68" t="s">
        <v>384</v>
      </c>
      <c r="T138" s="68" t="s">
        <v>384</v>
      </c>
      <c r="U138" s="68" t="s">
        <v>384</v>
      </c>
      <c r="V138" s="68" t="s">
        <v>384</v>
      </c>
      <c r="W138" s="68" t="s">
        <v>384</v>
      </c>
      <c r="X138" s="68" t="s">
        <v>384</v>
      </c>
      <c r="Y138" s="68" t="s">
        <v>384</v>
      </c>
      <c r="Z138" s="68" t="s">
        <v>384</v>
      </c>
      <c r="AA138" s="68" t="s">
        <v>384</v>
      </c>
      <c r="AB138" s="68" t="s">
        <v>384</v>
      </c>
      <c r="AC138" s="68" t="s">
        <v>384</v>
      </c>
      <c r="AD138" s="68" t="s">
        <v>384</v>
      </c>
      <c r="AE138" s="68" t="s">
        <v>384</v>
      </c>
      <c r="AF138" s="68" t="s">
        <v>384</v>
      </c>
      <c r="AG138" s="68" t="s">
        <v>384</v>
      </c>
      <c r="AH138" s="68" t="s">
        <v>384</v>
      </c>
      <c r="AI138" s="68" t="s">
        <v>384</v>
      </c>
      <c r="AJ138" s="68" t="s">
        <v>384</v>
      </c>
      <c r="AK138" s="68" t="s">
        <v>384</v>
      </c>
      <c r="AL138" s="68" t="s">
        <v>384</v>
      </c>
      <c r="AM138" s="68"/>
      <c r="AN138" s="68"/>
      <c r="AO138" s="68" t="s">
        <v>384</v>
      </c>
      <c r="AP138" s="68" t="s">
        <v>384</v>
      </c>
      <c r="AQ138" s="68" t="s">
        <v>384</v>
      </c>
      <c r="AR138" s="68" t="s">
        <v>384</v>
      </c>
      <c r="AS138" s="39"/>
    </row>
    <row r="139" spans="1:45" ht="12.75">
      <c r="A139" s="83" t="s">
        <v>392</v>
      </c>
      <c r="B139" s="83"/>
      <c r="C139" s="83"/>
      <c r="D139" s="83"/>
      <c r="E139" s="83"/>
      <c r="F139" s="83"/>
      <c r="G139" s="68">
        <v>201224</v>
      </c>
      <c r="H139" s="68"/>
      <c r="I139" s="68"/>
      <c r="J139" s="68"/>
      <c r="K139" s="68"/>
      <c r="L139" s="68" t="s">
        <v>384</v>
      </c>
      <c r="M139" s="68" t="s">
        <v>384</v>
      </c>
      <c r="N139" s="68" t="s">
        <v>384</v>
      </c>
      <c r="O139" s="68" t="s">
        <v>384</v>
      </c>
      <c r="P139" s="68" t="s">
        <v>384</v>
      </c>
      <c r="Q139" s="68" t="s">
        <v>384</v>
      </c>
      <c r="R139" s="68" t="s">
        <v>384</v>
      </c>
      <c r="S139" s="68" t="s">
        <v>384</v>
      </c>
      <c r="T139" s="68" t="s">
        <v>384</v>
      </c>
      <c r="U139" s="68" t="s">
        <v>384</v>
      </c>
      <c r="V139" s="68" t="s">
        <v>384</v>
      </c>
      <c r="W139" s="68" t="s">
        <v>384</v>
      </c>
      <c r="X139" s="68" t="s">
        <v>384</v>
      </c>
      <c r="Y139" s="68" t="s">
        <v>384</v>
      </c>
      <c r="Z139" s="68" t="s">
        <v>384</v>
      </c>
      <c r="AA139" s="68" t="s">
        <v>384</v>
      </c>
      <c r="AB139" s="68" t="s">
        <v>384</v>
      </c>
      <c r="AC139" s="68" t="s">
        <v>384</v>
      </c>
      <c r="AD139" s="68" t="s">
        <v>384</v>
      </c>
      <c r="AE139" s="68" t="s">
        <v>384</v>
      </c>
      <c r="AF139" s="68" t="s">
        <v>384</v>
      </c>
      <c r="AG139" s="68" t="s">
        <v>384</v>
      </c>
      <c r="AH139" s="68" t="s">
        <v>384</v>
      </c>
      <c r="AI139" s="68" t="s">
        <v>384</v>
      </c>
      <c r="AJ139" s="68" t="s">
        <v>384</v>
      </c>
      <c r="AK139" s="68" t="s">
        <v>384</v>
      </c>
      <c r="AL139" s="68" t="s">
        <v>384</v>
      </c>
      <c r="AM139" s="68"/>
      <c r="AN139" s="68"/>
      <c r="AO139" s="68" t="s">
        <v>384</v>
      </c>
      <c r="AP139" s="68" t="s">
        <v>384</v>
      </c>
      <c r="AQ139" s="68" t="s">
        <v>384</v>
      </c>
      <c r="AR139" s="68" t="s">
        <v>384</v>
      </c>
      <c r="AS139" s="39"/>
    </row>
    <row r="140" spans="1:45" ht="12.75">
      <c r="A140" s="83" t="s">
        <v>393</v>
      </c>
      <c r="B140" s="83"/>
      <c r="C140" s="83"/>
      <c r="D140" s="83"/>
      <c r="E140" s="83"/>
      <c r="F140" s="83"/>
      <c r="G140" s="68"/>
      <c r="H140" s="68"/>
      <c r="I140" s="68"/>
      <c r="J140" s="68"/>
      <c r="K140" s="68"/>
      <c r="L140" s="68" t="s">
        <v>384</v>
      </c>
      <c r="M140" s="68" t="s">
        <v>384</v>
      </c>
      <c r="N140" s="68" t="s">
        <v>384</v>
      </c>
      <c r="O140" s="68" t="s">
        <v>384</v>
      </c>
      <c r="P140" s="68" t="s">
        <v>384</v>
      </c>
      <c r="Q140" s="68" t="s">
        <v>384</v>
      </c>
      <c r="R140" s="68" t="s">
        <v>384</v>
      </c>
      <c r="S140" s="68" t="s">
        <v>384</v>
      </c>
      <c r="T140" s="68" t="s">
        <v>384</v>
      </c>
      <c r="U140" s="68" t="s">
        <v>384</v>
      </c>
      <c r="V140" s="68" t="s">
        <v>384</v>
      </c>
      <c r="W140" s="68" t="s">
        <v>384</v>
      </c>
      <c r="X140" s="68" t="s">
        <v>384</v>
      </c>
      <c r="Y140" s="68" t="s">
        <v>384</v>
      </c>
      <c r="Z140" s="68" t="s">
        <v>384</v>
      </c>
      <c r="AA140" s="68" t="s">
        <v>384</v>
      </c>
      <c r="AB140" s="68" t="s">
        <v>384</v>
      </c>
      <c r="AC140" s="68" t="s">
        <v>384</v>
      </c>
      <c r="AD140" s="68" t="s">
        <v>384</v>
      </c>
      <c r="AE140" s="68" t="s">
        <v>384</v>
      </c>
      <c r="AF140" s="68" t="s">
        <v>384</v>
      </c>
      <c r="AG140" s="68" t="s">
        <v>384</v>
      </c>
      <c r="AH140" s="68" t="s">
        <v>384</v>
      </c>
      <c r="AI140" s="68" t="s">
        <v>384</v>
      </c>
      <c r="AJ140" s="68" t="s">
        <v>384</v>
      </c>
      <c r="AK140" s="68" t="s">
        <v>384</v>
      </c>
      <c r="AL140" s="68" t="s">
        <v>384</v>
      </c>
      <c r="AM140" s="68"/>
      <c r="AN140" s="68"/>
      <c r="AO140" s="68" t="s">
        <v>384</v>
      </c>
      <c r="AP140" s="68" t="s">
        <v>384</v>
      </c>
      <c r="AQ140" s="68" t="s">
        <v>384</v>
      </c>
      <c r="AR140" s="68" t="s">
        <v>384</v>
      </c>
      <c r="AS140" s="39"/>
    </row>
    <row r="141" spans="1:45" ht="12.75">
      <c r="A141" s="83" t="s">
        <v>394</v>
      </c>
      <c r="B141" s="83"/>
      <c r="C141" s="83"/>
      <c r="D141" s="83"/>
      <c r="E141" s="83"/>
      <c r="F141" s="83"/>
      <c r="G141" s="68">
        <v>109383</v>
      </c>
      <c r="H141" s="68"/>
      <c r="I141" s="68"/>
      <c r="J141" s="68"/>
      <c r="K141" s="68"/>
      <c r="L141" s="68" t="s">
        <v>384</v>
      </c>
      <c r="M141" s="68" t="s">
        <v>384</v>
      </c>
      <c r="N141" s="68" t="s">
        <v>384</v>
      </c>
      <c r="O141" s="68" t="s">
        <v>384</v>
      </c>
      <c r="P141" s="68" t="s">
        <v>384</v>
      </c>
      <c r="Q141" s="68" t="s">
        <v>384</v>
      </c>
      <c r="R141" s="68" t="s">
        <v>384</v>
      </c>
      <c r="S141" s="68" t="s">
        <v>384</v>
      </c>
      <c r="T141" s="68" t="s">
        <v>384</v>
      </c>
      <c r="U141" s="68" t="s">
        <v>384</v>
      </c>
      <c r="V141" s="68" t="s">
        <v>384</v>
      </c>
      <c r="W141" s="68" t="s">
        <v>384</v>
      </c>
      <c r="X141" s="68" t="s">
        <v>384</v>
      </c>
      <c r="Y141" s="68" t="s">
        <v>384</v>
      </c>
      <c r="Z141" s="68" t="s">
        <v>384</v>
      </c>
      <c r="AA141" s="68" t="s">
        <v>384</v>
      </c>
      <c r="AB141" s="68" t="s">
        <v>384</v>
      </c>
      <c r="AC141" s="68" t="s">
        <v>384</v>
      </c>
      <c r="AD141" s="68" t="s">
        <v>384</v>
      </c>
      <c r="AE141" s="68" t="s">
        <v>384</v>
      </c>
      <c r="AF141" s="68" t="s">
        <v>384</v>
      </c>
      <c r="AG141" s="68" t="s">
        <v>384</v>
      </c>
      <c r="AH141" s="68" t="s">
        <v>384</v>
      </c>
      <c r="AI141" s="68" t="s">
        <v>384</v>
      </c>
      <c r="AJ141" s="68" t="s">
        <v>384</v>
      </c>
      <c r="AK141" s="68" t="s">
        <v>384</v>
      </c>
      <c r="AL141" s="68" t="s">
        <v>384</v>
      </c>
      <c r="AM141" s="68"/>
      <c r="AN141" s="68"/>
      <c r="AO141" s="68" t="s">
        <v>384</v>
      </c>
      <c r="AP141" s="68" t="s">
        <v>384</v>
      </c>
      <c r="AQ141" s="68" t="s">
        <v>384</v>
      </c>
      <c r="AR141" s="68" t="s">
        <v>384</v>
      </c>
      <c r="AS141" s="39"/>
    </row>
    <row r="142" spans="1:45" ht="12.75">
      <c r="A142" s="83" t="s">
        <v>395</v>
      </c>
      <c r="B142" s="83"/>
      <c r="C142" s="83"/>
      <c r="D142" s="83"/>
      <c r="E142" s="83"/>
      <c r="F142" s="83"/>
      <c r="G142" s="68">
        <v>2340</v>
      </c>
      <c r="H142" s="68"/>
      <c r="I142" s="68"/>
      <c r="J142" s="68"/>
      <c r="K142" s="68"/>
      <c r="L142" s="68" t="s">
        <v>384</v>
      </c>
      <c r="M142" s="68" t="s">
        <v>384</v>
      </c>
      <c r="N142" s="68" t="s">
        <v>384</v>
      </c>
      <c r="O142" s="68" t="s">
        <v>384</v>
      </c>
      <c r="P142" s="68" t="s">
        <v>384</v>
      </c>
      <c r="Q142" s="68" t="s">
        <v>384</v>
      </c>
      <c r="R142" s="68" t="s">
        <v>384</v>
      </c>
      <c r="S142" s="68" t="s">
        <v>384</v>
      </c>
      <c r="T142" s="68" t="s">
        <v>384</v>
      </c>
      <c r="U142" s="68" t="s">
        <v>384</v>
      </c>
      <c r="V142" s="68" t="s">
        <v>384</v>
      </c>
      <c r="W142" s="68" t="s">
        <v>384</v>
      </c>
      <c r="X142" s="68" t="s">
        <v>384</v>
      </c>
      <c r="Y142" s="68" t="s">
        <v>384</v>
      </c>
      <c r="Z142" s="68" t="s">
        <v>384</v>
      </c>
      <c r="AA142" s="68" t="s">
        <v>384</v>
      </c>
      <c r="AB142" s="68" t="s">
        <v>384</v>
      </c>
      <c r="AC142" s="68" t="s">
        <v>384</v>
      </c>
      <c r="AD142" s="68" t="s">
        <v>384</v>
      </c>
      <c r="AE142" s="68" t="s">
        <v>384</v>
      </c>
      <c r="AF142" s="68" t="s">
        <v>384</v>
      </c>
      <c r="AG142" s="68" t="s">
        <v>384</v>
      </c>
      <c r="AH142" s="68" t="s">
        <v>384</v>
      </c>
      <c r="AI142" s="68" t="s">
        <v>384</v>
      </c>
      <c r="AJ142" s="68" t="s">
        <v>384</v>
      </c>
      <c r="AK142" s="68" t="s">
        <v>384</v>
      </c>
      <c r="AL142" s="68" t="s">
        <v>384</v>
      </c>
      <c r="AM142" s="68"/>
      <c r="AN142" s="68"/>
      <c r="AO142" s="68" t="s">
        <v>384</v>
      </c>
      <c r="AP142" s="68" t="s">
        <v>384</v>
      </c>
      <c r="AQ142" s="68" t="s">
        <v>384</v>
      </c>
      <c r="AR142" s="68" t="s">
        <v>384</v>
      </c>
      <c r="AS142" s="39"/>
    </row>
    <row r="143" spans="1:45" ht="12.75">
      <c r="A143" s="83" t="s">
        <v>396</v>
      </c>
      <c r="B143" s="83"/>
      <c r="C143" s="83"/>
      <c r="D143" s="83"/>
      <c r="E143" s="83"/>
      <c r="F143" s="83"/>
      <c r="G143" s="68">
        <v>39461</v>
      </c>
      <c r="H143" s="68"/>
      <c r="I143" s="68"/>
      <c r="J143" s="68"/>
      <c r="K143" s="68"/>
      <c r="L143" s="68" t="s">
        <v>384</v>
      </c>
      <c r="M143" s="68" t="s">
        <v>384</v>
      </c>
      <c r="N143" s="68" t="s">
        <v>384</v>
      </c>
      <c r="O143" s="68" t="s">
        <v>384</v>
      </c>
      <c r="P143" s="68" t="s">
        <v>384</v>
      </c>
      <c r="Q143" s="68" t="s">
        <v>384</v>
      </c>
      <c r="R143" s="68" t="s">
        <v>384</v>
      </c>
      <c r="S143" s="68" t="s">
        <v>384</v>
      </c>
      <c r="T143" s="68" t="s">
        <v>384</v>
      </c>
      <c r="U143" s="68" t="s">
        <v>384</v>
      </c>
      <c r="V143" s="68" t="s">
        <v>384</v>
      </c>
      <c r="W143" s="68" t="s">
        <v>384</v>
      </c>
      <c r="X143" s="68" t="s">
        <v>384</v>
      </c>
      <c r="Y143" s="68" t="s">
        <v>384</v>
      </c>
      <c r="Z143" s="68" t="s">
        <v>384</v>
      </c>
      <c r="AA143" s="68" t="s">
        <v>384</v>
      </c>
      <c r="AB143" s="68" t="s">
        <v>384</v>
      </c>
      <c r="AC143" s="68" t="s">
        <v>384</v>
      </c>
      <c r="AD143" s="68" t="s">
        <v>384</v>
      </c>
      <c r="AE143" s="68" t="s">
        <v>384</v>
      </c>
      <c r="AF143" s="68" t="s">
        <v>384</v>
      </c>
      <c r="AG143" s="68" t="s">
        <v>384</v>
      </c>
      <c r="AH143" s="68" t="s">
        <v>384</v>
      </c>
      <c r="AI143" s="68" t="s">
        <v>384</v>
      </c>
      <c r="AJ143" s="68" t="s">
        <v>384</v>
      </c>
      <c r="AK143" s="68" t="s">
        <v>384</v>
      </c>
      <c r="AL143" s="68" t="s">
        <v>384</v>
      </c>
      <c r="AM143" s="68"/>
      <c r="AN143" s="68"/>
      <c r="AO143" s="68" t="s">
        <v>384</v>
      </c>
      <c r="AP143" s="68" t="s">
        <v>384</v>
      </c>
      <c r="AQ143" s="68" t="s">
        <v>384</v>
      </c>
      <c r="AR143" s="68" t="s">
        <v>384</v>
      </c>
      <c r="AS143" s="39"/>
    </row>
    <row r="144" spans="1:45" ht="12.75">
      <c r="A144" s="83" t="s">
        <v>397</v>
      </c>
      <c r="B144" s="83"/>
      <c r="C144" s="83"/>
      <c r="D144" s="83"/>
      <c r="E144" s="83"/>
      <c r="F144" s="83"/>
      <c r="G144" s="68">
        <v>33073</v>
      </c>
      <c r="H144" s="68"/>
      <c r="I144" s="68"/>
      <c r="J144" s="68"/>
      <c r="K144" s="68"/>
      <c r="L144" s="68" t="s">
        <v>384</v>
      </c>
      <c r="M144" s="68" t="s">
        <v>384</v>
      </c>
      <c r="N144" s="68" t="s">
        <v>384</v>
      </c>
      <c r="O144" s="68" t="s">
        <v>384</v>
      </c>
      <c r="P144" s="68" t="s">
        <v>384</v>
      </c>
      <c r="Q144" s="68" t="s">
        <v>384</v>
      </c>
      <c r="R144" s="68" t="s">
        <v>384</v>
      </c>
      <c r="S144" s="68" t="s">
        <v>384</v>
      </c>
      <c r="T144" s="68" t="s">
        <v>384</v>
      </c>
      <c r="U144" s="68" t="s">
        <v>384</v>
      </c>
      <c r="V144" s="68" t="s">
        <v>384</v>
      </c>
      <c r="W144" s="68" t="s">
        <v>384</v>
      </c>
      <c r="X144" s="68" t="s">
        <v>384</v>
      </c>
      <c r="Y144" s="68" t="s">
        <v>384</v>
      </c>
      <c r="Z144" s="68" t="s">
        <v>384</v>
      </c>
      <c r="AA144" s="68" t="s">
        <v>384</v>
      </c>
      <c r="AB144" s="68" t="s">
        <v>384</v>
      </c>
      <c r="AC144" s="68" t="s">
        <v>384</v>
      </c>
      <c r="AD144" s="68" t="s">
        <v>384</v>
      </c>
      <c r="AE144" s="68" t="s">
        <v>384</v>
      </c>
      <c r="AF144" s="68" t="s">
        <v>384</v>
      </c>
      <c r="AG144" s="68" t="s">
        <v>384</v>
      </c>
      <c r="AH144" s="68" t="s">
        <v>384</v>
      </c>
      <c r="AI144" s="68" t="s">
        <v>384</v>
      </c>
      <c r="AJ144" s="68" t="s">
        <v>384</v>
      </c>
      <c r="AK144" s="68" t="s">
        <v>384</v>
      </c>
      <c r="AL144" s="68" t="s">
        <v>384</v>
      </c>
      <c r="AM144" s="68"/>
      <c r="AN144" s="68"/>
      <c r="AO144" s="68" t="s">
        <v>384</v>
      </c>
      <c r="AP144" s="68" t="s">
        <v>384</v>
      </c>
      <c r="AQ144" s="68" t="s">
        <v>384</v>
      </c>
      <c r="AR144" s="68" t="s">
        <v>384</v>
      </c>
      <c r="AS144" s="39"/>
    </row>
    <row r="145" spans="1:45" ht="12.75">
      <c r="A145" s="83" t="s">
        <v>398</v>
      </c>
      <c r="B145" s="83"/>
      <c r="C145" s="83"/>
      <c r="D145" s="83"/>
      <c r="E145" s="83"/>
      <c r="F145" s="83"/>
      <c r="G145" s="68">
        <v>17603</v>
      </c>
      <c r="H145" s="68"/>
      <c r="I145" s="68"/>
      <c r="J145" s="68"/>
      <c r="K145" s="68"/>
      <c r="L145" s="68" t="s">
        <v>384</v>
      </c>
      <c r="M145" s="68" t="s">
        <v>384</v>
      </c>
      <c r="N145" s="68" t="s">
        <v>384</v>
      </c>
      <c r="O145" s="68" t="s">
        <v>384</v>
      </c>
      <c r="P145" s="68" t="s">
        <v>384</v>
      </c>
      <c r="Q145" s="68" t="s">
        <v>384</v>
      </c>
      <c r="R145" s="68" t="s">
        <v>384</v>
      </c>
      <c r="S145" s="68" t="s">
        <v>384</v>
      </c>
      <c r="T145" s="68" t="s">
        <v>384</v>
      </c>
      <c r="U145" s="68" t="s">
        <v>384</v>
      </c>
      <c r="V145" s="68" t="s">
        <v>384</v>
      </c>
      <c r="W145" s="68" t="s">
        <v>384</v>
      </c>
      <c r="X145" s="68" t="s">
        <v>384</v>
      </c>
      <c r="Y145" s="68" t="s">
        <v>384</v>
      </c>
      <c r="Z145" s="68" t="s">
        <v>384</v>
      </c>
      <c r="AA145" s="68" t="s">
        <v>384</v>
      </c>
      <c r="AB145" s="68" t="s">
        <v>384</v>
      </c>
      <c r="AC145" s="68" t="s">
        <v>384</v>
      </c>
      <c r="AD145" s="68" t="s">
        <v>384</v>
      </c>
      <c r="AE145" s="68" t="s">
        <v>384</v>
      </c>
      <c r="AF145" s="68" t="s">
        <v>384</v>
      </c>
      <c r="AG145" s="68" t="s">
        <v>384</v>
      </c>
      <c r="AH145" s="68" t="s">
        <v>384</v>
      </c>
      <c r="AI145" s="68" t="s">
        <v>384</v>
      </c>
      <c r="AJ145" s="68" t="s">
        <v>384</v>
      </c>
      <c r="AK145" s="68" t="s">
        <v>384</v>
      </c>
      <c r="AL145" s="68" t="s">
        <v>384</v>
      </c>
      <c r="AM145" s="68"/>
      <c r="AN145" s="68"/>
      <c r="AO145" s="68" t="s">
        <v>384</v>
      </c>
      <c r="AP145" s="68" t="s">
        <v>384</v>
      </c>
      <c r="AQ145" s="68" t="s">
        <v>384</v>
      </c>
      <c r="AR145" s="68" t="s">
        <v>384</v>
      </c>
      <c r="AS145" s="39"/>
    </row>
    <row r="146" spans="1:45" ht="12.75">
      <c r="A146" s="83" t="s">
        <v>399</v>
      </c>
      <c r="B146" s="83"/>
      <c r="C146" s="83"/>
      <c r="D146" s="83"/>
      <c r="E146" s="83"/>
      <c r="F146" s="83"/>
      <c r="G146" s="68">
        <v>36220</v>
      </c>
      <c r="H146" s="68"/>
      <c r="I146" s="68"/>
      <c r="J146" s="68"/>
      <c r="K146" s="68"/>
      <c r="L146" s="68" t="s">
        <v>384</v>
      </c>
      <c r="M146" s="68" t="s">
        <v>384</v>
      </c>
      <c r="N146" s="68" t="s">
        <v>384</v>
      </c>
      <c r="O146" s="68" t="s">
        <v>384</v>
      </c>
      <c r="P146" s="68" t="s">
        <v>384</v>
      </c>
      <c r="Q146" s="68" t="s">
        <v>384</v>
      </c>
      <c r="R146" s="68" t="s">
        <v>384</v>
      </c>
      <c r="S146" s="68" t="s">
        <v>384</v>
      </c>
      <c r="T146" s="68" t="s">
        <v>384</v>
      </c>
      <c r="U146" s="68" t="s">
        <v>384</v>
      </c>
      <c r="V146" s="68" t="s">
        <v>384</v>
      </c>
      <c r="W146" s="68" t="s">
        <v>384</v>
      </c>
      <c r="X146" s="68" t="s">
        <v>384</v>
      </c>
      <c r="Y146" s="68" t="s">
        <v>384</v>
      </c>
      <c r="Z146" s="68" t="s">
        <v>384</v>
      </c>
      <c r="AA146" s="68" t="s">
        <v>384</v>
      </c>
      <c r="AB146" s="68" t="s">
        <v>384</v>
      </c>
      <c r="AC146" s="68" t="s">
        <v>384</v>
      </c>
      <c r="AD146" s="68" t="s">
        <v>384</v>
      </c>
      <c r="AE146" s="68" t="s">
        <v>384</v>
      </c>
      <c r="AF146" s="68" t="s">
        <v>384</v>
      </c>
      <c r="AG146" s="68" t="s">
        <v>384</v>
      </c>
      <c r="AH146" s="68" t="s">
        <v>384</v>
      </c>
      <c r="AI146" s="68" t="s">
        <v>384</v>
      </c>
      <c r="AJ146" s="68" t="s">
        <v>384</v>
      </c>
      <c r="AK146" s="68" t="s">
        <v>384</v>
      </c>
      <c r="AL146" s="68" t="s">
        <v>384</v>
      </c>
      <c r="AM146" s="68"/>
      <c r="AN146" s="68"/>
      <c r="AO146" s="68" t="s">
        <v>384</v>
      </c>
      <c r="AP146" s="68" t="s">
        <v>384</v>
      </c>
      <c r="AQ146" s="68" t="s">
        <v>384</v>
      </c>
      <c r="AR146" s="68" t="s">
        <v>384</v>
      </c>
      <c r="AS146" s="39"/>
    </row>
    <row r="147" spans="1:45" ht="12.75">
      <c r="A147" s="82" t="s">
        <v>400</v>
      </c>
      <c r="B147" s="82"/>
      <c r="C147" s="82"/>
      <c r="D147" s="82"/>
      <c r="E147" s="82"/>
      <c r="F147" s="82"/>
      <c r="G147" s="69">
        <v>237444</v>
      </c>
      <c r="H147" s="69"/>
      <c r="I147" s="69"/>
      <c r="J147" s="69"/>
      <c r="K147" s="69"/>
      <c r="L147" s="69" t="s">
        <v>384</v>
      </c>
      <c r="M147" s="69" t="s">
        <v>384</v>
      </c>
      <c r="N147" s="69" t="s">
        <v>384</v>
      </c>
      <c r="O147" s="69" t="s">
        <v>384</v>
      </c>
      <c r="P147" s="69" t="s">
        <v>384</v>
      </c>
      <c r="Q147" s="69" t="s">
        <v>384</v>
      </c>
      <c r="R147" s="69" t="s">
        <v>384</v>
      </c>
      <c r="S147" s="69" t="s">
        <v>384</v>
      </c>
      <c r="T147" s="69" t="s">
        <v>384</v>
      </c>
      <c r="U147" s="69" t="s">
        <v>384</v>
      </c>
      <c r="V147" s="69" t="s">
        <v>384</v>
      </c>
      <c r="W147" s="69" t="s">
        <v>384</v>
      </c>
      <c r="X147" s="69" t="s">
        <v>384</v>
      </c>
      <c r="Y147" s="69" t="s">
        <v>384</v>
      </c>
      <c r="Z147" s="69" t="s">
        <v>384</v>
      </c>
      <c r="AA147" s="69" t="s">
        <v>384</v>
      </c>
      <c r="AB147" s="69" t="s">
        <v>384</v>
      </c>
      <c r="AC147" s="69" t="s">
        <v>384</v>
      </c>
      <c r="AD147" s="69" t="s">
        <v>384</v>
      </c>
      <c r="AE147" s="69" t="s">
        <v>384</v>
      </c>
      <c r="AF147" s="69" t="s">
        <v>384</v>
      </c>
      <c r="AG147" s="69" t="s">
        <v>384</v>
      </c>
      <c r="AH147" s="69" t="s">
        <v>384</v>
      </c>
      <c r="AI147" s="69" t="s">
        <v>384</v>
      </c>
      <c r="AJ147" s="69" t="s">
        <v>384</v>
      </c>
      <c r="AK147" s="69" t="s">
        <v>384</v>
      </c>
      <c r="AL147" s="69" t="s">
        <v>384</v>
      </c>
      <c r="AM147" s="69"/>
      <c r="AN147" s="69"/>
      <c r="AO147" s="69" t="s">
        <v>384</v>
      </c>
      <c r="AP147" s="69" t="s">
        <v>384</v>
      </c>
      <c r="AQ147" s="69" t="s">
        <v>384</v>
      </c>
      <c r="AR147" s="69" t="s">
        <v>384</v>
      </c>
      <c r="AS147" s="39"/>
    </row>
    <row r="148" spans="15:47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43"/>
      <c r="AT148" s="43"/>
      <c r="AU148" s="43"/>
    </row>
    <row r="149" spans="1:45" ht="12.75">
      <c r="A149" s="21" t="s">
        <v>48</v>
      </c>
      <c r="D149" s="14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:45" ht="12.75">
      <c r="A150" s="22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:45" ht="12.75">
      <c r="A151" s="21" t="s">
        <v>49</v>
      </c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9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9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9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9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9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9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9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9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9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9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9"/>
    </row>
    <row r="560" spans="15:45" ht="12.75"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 s="39"/>
    </row>
    <row r="561" spans="15:45" ht="12.75"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 s="39"/>
    </row>
    <row r="562" spans="15:45" ht="12.75"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 s="39"/>
    </row>
    <row r="563" spans="15:45" ht="12.75"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 s="39"/>
    </row>
    <row r="564" spans="15:45" ht="12.75"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 s="39"/>
    </row>
    <row r="565" spans="15:45" ht="12.75"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 s="39"/>
    </row>
    <row r="566" spans="15:45" ht="12.75"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 s="39"/>
    </row>
    <row r="567" spans="15:45" ht="12.75"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 s="39"/>
    </row>
    <row r="568" spans="15:45" ht="12.75"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 s="39"/>
    </row>
    <row r="569" spans="15:45" ht="12.75"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 s="39"/>
    </row>
    <row r="570" spans="15:45" ht="12.75"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 s="39"/>
    </row>
    <row r="571" spans="15:45" ht="12.75"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 s="39"/>
    </row>
    <row r="572" spans="15:45" ht="12.75">
      <c r="O572"/>
      <c r="P572"/>
      <c r="Q572"/>
      <c r="AS572" s="39"/>
    </row>
    <row r="573" spans="15:17" ht="12.75">
      <c r="O573"/>
      <c r="P573"/>
      <c r="Q573"/>
    </row>
    <row r="574" spans="15:17" ht="12.75">
      <c r="O574"/>
      <c r="P574"/>
      <c r="Q574"/>
    </row>
    <row r="575" spans="15:17" ht="12.75">
      <c r="O575"/>
      <c r="P575"/>
      <c r="Q575"/>
    </row>
  </sheetData>
  <sheetProtection/>
  <mergeCells count="46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28:AR28"/>
    <mergeCell ref="A29:AR29"/>
    <mergeCell ref="A38:AR38"/>
    <mergeCell ref="A45:AR45"/>
    <mergeCell ref="A68:AR68"/>
    <mergeCell ref="A81:AR81"/>
    <mergeCell ref="A90:AR90"/>
    <mergeCell ref="A105:AR105"/>
    <mergeCell ref="A121:AR121"/>
    <mergeCell ref="A122:AR122"/>
    <mergeCell ref="A127:AR127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6:F146"/>
    <mergeCell ref="A147:F147"/>
    <mergeCell ref="A142:F142"/>
    <mergeCell ref="A143:F143"/>
    <mergeCell ref="A144:F144"/>
    <mergeCell ref="A145:F14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2018-03-26T02:56:31Z</cp:lastPrinted>
  <dcterms:created xsi:type="dcterms:W3CDTF">2003-01-28T12:33:10Z</dcterms:created>
  <dcterms:modified xsi:type="dcterms:W3CDTF">2018-04-10T06:20:20Z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