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 (изм)" sheetId="1" r:id="rId1"/>
    <sheet name="Лист2" sheetId="2" r:id="rId2"/>
    <sheet name="Лист3" sheetId="3" r:id="rId3"/>
  </sheets>
  <definedNames>
    <definedName name="RANGE_A1_Q25" localSheetId="2">Лист3!$K$1</definedName>
    <definedName name="_xlnm.Print_Area" localSheetId="0">'Лист1 (изм)'!$A$1:$U$48</definedName>
    <definedName name="_xlnm.Print_Area" localSheetId="1">Лист2!$A$1:$T$48</definedName>
    <definedName name="_xlnm.Print_Area" localSheetId="2">Лист3!$A$1:$W$18</definedName>
  </definedNames>
  <calcPr calcId="114210"/>
</workbook>
</file>

<file path=xl/calcChain.xml><?xml version="1.0" encoding="utf-8"?>
<calcChain xmlns="http://schemas.openxmlformats.org/spreadsheetml/2006/main">
  <c r="Q27" i="2"/>
  <c r="I27"/>
  <c r="H27"/>
  <c r="D27"/>
  <c r="C27"/>
  <c r="M13" i="3"/>
  <c r="L13"/>
  <c r="K13"/>
  <c r="P44" i="1"/>
  <c r="P34"/>
  <c r="R45"/>
  <c r="S45"/>
  <c r="P35"/>
  <c r="P36"/>
  <c r="P37"/>
  <c r="P38"/>
  <c r="P40"/>
  <c r="R46"/>
  <c r="S27"/>
  <c r="S46"/>
  <c r="Q45"/>
  <c r="Q46"/>
  <c r="T46"/>
  <c r="P19"/>
  <c r="P22"/>
  <c r="P27"/>
  <c r="P43"/>
  <c r="P26"/>
  <c r="U26"/>
  <c r="P25"/>
  <c r="U25"/>
  <c r="P24"/>
  <c r="U24"/>
  <c r="P23"/>
  <c r="U23"/>
  <c r="I23" i="2"/>
  <c r="Q23"/>
  <c r="T23"/>
  <c r="M23" i="1"/>
  <c r="C23" i="2"/>
  <c r="H23"/>
  <c r="D23"/>
  <c r="V16" i="1"/>
  <c r="V23"/>
  <c r="J26"/>
  <c r="J23"/>
  <c r="V24"/>
  <c r="V15"/>
  <c r="V26"/>
  <c r="V25"/>
  <c r="V22"/>
  <c r="V18"/>
  <c r="U22"/>
  <c r="P15"/>
  <c r="U15"/>
  <c r="P16"/>
  <c r="U16"/>
  <c r="U19"/>
  <c r="U27"/>
  <c r="V27"/>
  <c r="V21"/>
  <c r="V20"/>
  <c r="V19"/>
  <c r="V17"/>
  <c r="M35"/>
  <c r="M40"/>
  <c r="R27"/>
  <c r="P30"/>
  <c r="P31"/>
  <c r="P29"/>
  <c r="T31"/>
  <c r="T30"/>
  <c r="T29"/>
  <c r="P17"/>
  <c r="P18"/>
  <c r="P20"/>
  <c r="P21"/>
  <c r="T27"/>
  <c r="T32"/>
  <c r="I24" i="2"/>
  <c r="Q24"/>
  <c r="I25"/>
  <c r="Q25"/>
  <c r="I26"/>
  <c r="Q26"/>
  <c r="M24" i="1"/>
  <c r="C24" i="2"/>
  <c r="H24"/>
  <c r="M25" i="1"/>
  <c r="C25" i="2"/>
  <c r="H25"/>
  <c r="M26" i="1"/>
  <c r="C26" i="2"/>
  <c r="H26"/>
  <c r="D24"/>
  <c r="D25"/>
  <c r="D26"/>
  <c r="T24"/>
  <c r="T25"/>
  <c r="T26"/>
  <c r="Q27" i="1"/>
  <c r="O27"/>
  <c r="N27"/>
  <c r="M15"/>
  <c r="M16"/>
  <c r="M17"/>
  <c r="M18"/>
  <c r="M19"/>
  <c r="M20"/>
  <c r="M21"/>
  <c r="M22"/>
  <c r="M27"/>
  <c r="L27"/>
  <c r="K27"/>
  <c r="J15"/>
  <c r="J16"/>
  <c r="J17"/>
  <c r="J18"/>
  <c r="J19"/>
  <c r="J20"/>
  <c r="J21"/>
  <c r="J22"/>
  <c r="J24"/>
  <c r="J25"/>
  <c r="J27"/>
  <c r="I18"/>
  <c r="I22"/>
  <c r="I27"/>
  <c r="G27"/>
  <c r="H15"/>
  <c r="H16"/>
  <c r="H17"/>
  <c r="H18"/>
  <c r="H19"/>
  <c r="H20"/>
  <c r="H21"/>
  <c r="H22"/>
  <c r="H27"/>
  <c r="D15" i="2"/>
  <c r="D16"/>
  <c r="D17"/>
  <c r="D18"/>
  <c r="D19"/>
  <c r="D20"/>
  <c r="D21"/>
  <c r="D22"/>
  <c r="D29"/>
  <c r="D30"/>
  <c r="D31"/>
  <c r="D32"/>
  <c r="D34"/>
  <c r="D35"/>
  <c r="D36"/>
  <c r="D37"/>
  <c r="D38"/>
  <c r="D39"/>
  <c r="D40"/>
  <c r="D41"/>
  <c r="D42"/>
  <c r="D43"/>
  <c r="D44"/>
  <c r="D45"/>
  <c r="D46"/>
  <c r="E32"/>
  <c r="E45"/>
  <c r="E46"/>
  <c r="F32"/>
  <c r="F45"/>
  <c r="F46"/>
  <c r="G32"/>
  <c r="G45"/>
  <c r="G46"/>
  <c r="C15"/>
  <c r="H15"/>
  <c r="C16"/>
  <c r="H16"/>
  <c r="C17"/>
  <c r="H17"/>
  <c r="C18"/>
  <c r="H18"/>
  <c r="C19"/>
  <c r="H19"/>
  <c r="C20"/>
  <c r="H20"/>
  <c r="C21"/>
  <c r="H21"/>
  <c r="C22"/>
  <c r="H22"/>
  <c r="M29" i="1"/>
  <c r="C29" i="2"/>
  <c r="H29"/>
  <c r="M30" i="1"/>
  <c r="C30" i="2"/>
  <c r="H30"/>
  <c r="M31" i="1"/>
  <c r="C31" i="2"/>
  <c r="H31"/>
  <c r="H32"/>
  <c r="C34"/>
  <c r="H34"/>
  <c r="M39" i="1"/>
  <c r="C35" i="2"/>
  <c r="H35"/>
  <c r="C36"/>
  <c r="H36"/>
  <c r="M41" i="1"/>
  <c r="C37" i="2"/>
  <c r="H37"/>
  <c r="M42" i="1"/>
  <c r="C38" i="2"/>
  <c r="H38"/>
  <c r="M43" i="1"/>
  <c r="C39" i="2"/>
  <c r="H39"/>
  <c r="M44" i="1"/>
  <c r="C40" i="2"/>
  <c r="H40"/>
  <c r="M34" i="1"/>
  <c r="C41" i="2"/>
  <c r="H41"/>
  <c r="M36" i="1"/>
  <c r="C42" i="2"/>
  <c r="H42"/>
  <c r="M37" i="1"/>
  <c r="C43" i="2"/>
  <c r="H43"/>
  <c r="M38" i="1"/>
  <c r="C44" i="2"/>
  <c r="H44"/>
  <c r="H45"/>
  <c r="H46"/>
  <c r="I15"/>
  <c r="I16"/>
  <c r="I17"/>
  <c r="I18"/>
  <c r="I19"/>
  <c r="I20"/>
  <c r="I21"/>
  <c r="I22"/>
  <c r="I29"/>
  <c r="I30"/>
  <c r="I31"/>
  <c r="I32"/>
  <c r="I34"/>
  <c r="P39" i="1"/>
  <c r="I35" i="2"/>
  <c r="I36"/>
  <c r="P41" i="1"/>
  <c r="I37" i="2"/>
  <c r="P42" i="1"/>
  <c r="I38" i="2"/>
  <c r="I39"/>
  <c r="I40"/>
  <c r="I41"/>
  <c r="I42"/>
  <c r="I43"/>
  <c r="I44"/>
  <c r="I45"/>
  <c r="I46"/>
  <c r="K32"/>
  <c r="K45"/>
  <c r="K46"/>
  <c r="L32"/>
  <c r="L45"/>
  <c r="L46"/>
  <c r="M32"/>
  <c r="M45"/>
  <c r="M46"/>
  <c r="N32"/>
  <c r="N45"/>
  <c r="N46"/>
  <c r="O32"/>
  <c r="O45"/>
  <c r="O46"/>
  <c r="P32"/>
  <c r="P45"/>
  <c r="P46"/>
  <c r="Q15"/>
  <c r="Q16"/>
  <c r="Q17"/>
  <c r="Q18"/>
  <c r="Q19"/>
  <c r="Q20"/>
  <c r="Q21"/>
  <c r="Q22"/>
  <c r="Q29"/>
  <c r="Q30"/>
  <c r="Q31"/>
  <c r="Q32"/>
  <c r="Q34"/>
  <c r="Q35"/>
  <c r="Q36"/>
  <c r="Q37"/>
  <c r="Q38"/>
  <c r="Q39"/>
  <c r="Q40"/>
  <c r="Q41"/>
  <c r="Q42"/>
  <c r="Q43"/>
  <c r="Q44"/>
  <c r="Q45"/>
  <c r="Q46"/>
  <c r="R32"/>
  <c r="R45"/>
  <c r="R46"/>
  <c r="C32"/>
  <c r="C45"/>
  <c r="C46"/>
  <c r="G45" i="1"/>
  <c r="G32"/>
  <c r="G46"/>
  <c r="C13" i="3"/>
  <c r="M32" i="1"/>
  <c r="D13" i="3"/>
  <c r="M45" i="1"/>
  <c r="E13" i="3"/>
  <c r="F13"/>
  <c r="H37" i="1"/>
  <c r="H36"/>
  <c r="H35"/>
  <c r="H34"/>
  <c r="H38"/>
  <c r="H39"/>
  <c r="H40"/>
  <c r="H41"/>
  <c r="H42"/>
  <c r="H43"/>
  <c r="H44"/>
  <c r="H45"/>
  <c r="H29"/>
  <c r="H30"/>
  <c r="H31"/>
  <c r="H32"/>
  <c r="H46"/>
  <c r="I32"/>
  <c r="I45"/>
  <c r="I46"/>
  <c r="J37"/>
  <c r="J36"/>
  <c r="J35"/>
  <c r="J34"/>
  <c r="J38"/>
  <c r="J39"/>
  <c r="J40"/>
  <c r="J41"/>
  <c r="J42"/>
  <c r="J43"/>
  <c r="J44"/>
  <c r="J45"/>
  <c r="J29"/>
  <c r="J30"/>
  <c r="J31"/>
  <c r="J32"/>
  <c r="J46"/>
  <c r="K45"/>
  <c r="K32"/>
  <c r="K46"/>
  <c r="L45"/>
  <c r="L32"/>
  <c r="L46"/>
  <c r="M46"/>
  <c r="N45"/>
  <c r="N32"/>
  <c r="N46"/>
  <c r="O45"/>
  <c r="O32"/>
  <c r="O46"/>
  <c r="P32"/>
  <c r="P45"/>
  <c r="P46"/>
  <c r="Q32"/>
  <c r="R32"/>
  <c r="S32"/>
  <c r="D14" i="3"/>
  <c r="E14"/>
  <c r="F14"/>
  <c r="G13"/>
  <c r="G14"/>
  <c r="H13"/>
  <c r="H14"/>
  <c r="I13"/>
  <c r="I14"/>
  <c r="J13"/>
  <c r="J14"/>
  <c r="K14"/>
  <c r="L14"/>
  <c r="M14"/>
  <c r="N13"/>
  <c r="N14"/>
  <c r="C14"/>
  <c r="T35" i="2"/>
  <c r="T34"/>
  <c r="U34" i="1"/>
  <c r="T21" i="2"/>
  <c r="T22"/>
  <c r="U21" i="1"/>
  <c r="T15" i="2"/>
  <c r="U20" i="1"/>
  <c r="T44" i="2"/>
  <c r="T43"/>
  <c r="T42"/>
  <c r="T41"/>
  <c r="T40"/>
  <c r="T39"/>
  <c r="T38"/>
  <c r="T37"/>
  <c r="T31"/>
  <c r="T30"/>
  <c r="T29"/>
  <c r="T36"/>
  <c r="T17"/>
  <c r="T18"/>
  <c r="T19"/>
  <c r="T20"/>
  <c r="T16"/>
  <c r="U18" i="1"/>
  <c r="U17"/>
  <c r="U37"/>
  <c r="U43"/>
  <c r="U44"/>
  <c r="U36"/>
  <c r="U38"/>
  <c r="U42"/>
  <c r="U35"/>
  <c r="U39"/>
  <c r="U40"/>
  <c r="U29"/>
  <c r="U30"/>
  <c r="U31"/>
  <c r="U41"/>
  <c r="U45"/>
</calcChain>
</file>

<file path=xl/sharedStrings.xml><?xml version="1.0" encoding="utf-8"?>
<sst xmlns="http://schemas.openxmlformats.org/spreadsheetml/2006/main" count="257" uniqueCount="102">
  <si>
    <t>№ п/п</t>
  </si>
  <si>
    <t>Адрес МКД</t>
  </si>
  <si>
    <t>Документ, подтверждающий признание МКД аварийным</t>
  </si>
  <si>
    <t>Планируемая дата  окончания переселения</t>
  </si>
  <si>
    <t>Число жителей всего</t>
  </si>
  <si>
    <t>Число жителей планируемых к переселению</t>
  </si>
  <si>
    <t>Общая площадь жилых помещений МКД</t>
  </si>
  <si>
    <t>Количество расселяемых жилых помещений</t>
  </si>
  <si>
    <t>Расселяемая площадь жилых помещений</t>
  </si>
  <si>
    <t>Стоимость переселения граждан</t>
  </si>
  <si>
    <t>Всего</t>
  </si>
  <si>
    <t>в том числе:</t>
  </si>
  <si>
    <t>всего:</t>
  </si>
  <si>
    <t>Номер</t>
  </si>
  <si>
    <t>Дата</t>
  </si>
  <si>
    <t>частная собственность</t>
  </si>
  <si>
    <t>муниципальная собственность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</si>
  <si>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</si>
  <si>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</si>
  <si>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</si>
  <si>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чел.</t>
  </si>
  <si>
    <t>кв.м</t>
  </si>
  <si>
    <t>ед.</t>
  </si>
  <si>
    <t>руб.</t>
  </si>
  <si>
    <t>ул. Брусилова, 22</t>
  </si>
  <si>
    <t>Рабочий тракт, 11</t>
  </si>
  <si>
    <t>Рабочий тракт, 9</t>
  </si>
  <si>
    <t>Рабочий тракт, 19</t>
  </si>
  <si>
    <t>Угловский тракт, 75а</t>
  </si>
  <si>
    <t>ул. Тихвинская, 4</t>
  </si>
  <si>
    <t>Реестр аварийных многоквартирных домов по способам переселения</t>
  </si>
  <si>
    <t xml:space="preserve">Расселяемая площадь </t>
  </si>
  <si>
    <t>строительство МКД</t>
  </si>
  <si>
    <t>приобретение жилых помещений у застройщиков</t>
  </si>
  <si>
    <t>приобретение жилых помещений у лиц, не являющихся застройщиком</t>
  </si>
  <si>
    <t>выкуп жилых помещений у собственников</t>
  </si>
  <si>
    <t>Стоимость всего</t>
  </si>
  <si>
    <t>дополнительные источники финансирования</t>
  </si>
  <si>
    <t>Нормативная стоимость 1 кв.м</t>
  </si>
  <si>
    <t>¾ от нормативная стоимости1 кв.м</t>
  </si>
  <si>
    <t>всего</t>
  </si>
  <si>
    <t>в т.ч.</t>
  </si>
  <si>
    <t>площадь</t>
  </si>
  <si>
    <t>стоимость</t>
  </si>
  <si>
    <t>удельная стоимость 1 кв. м</t>
  </si>
  <si>
    <t>Наименование МО</t>
  </si>
  <si>
    <t>Расселенная площадь</t>
  </si>
  <si>
    <t>Количество расселенных помещений</t>
  </si>
  <si>
    <t>Количество переселенных жителей</t>
  </si>
  <si>
    <t>Итого по программе:</t>
  </si>
  <si>
    <t>х</t>
  </si>
  <si>
    <t>Итого на 2013 год:</t>
  </si>
  <si>
    <t>Итого по городу Рубцовску на 2013-2015 годы:</t>
  </si>
  <si>
    <t>ул.Кутузова, 4</t>
  </si>
  <si>
    <t>ИТОГО на 2013 год:</t>
  </si>
  <si>
    <t>2014 год</t>
  </si>
  <si>
    <t>Рабочий тракт, 13</t>
  </si>
  <si>
    <t>ул.Брусилова, 8а</t>
  </si>
  <si>
    <t>ул.Минская, 8</t>
  </si>
  <si>
    <t>ул.Спортивная, 28</t>
  </si>
  <si>
    <t>ул.Тракторная, 12</t>
  </si>
  <si>
    <t>ул.Тракторная, 18</t>
  </si>
  <si>
    <t>ул.Тракторная, 8</t>
  </si>
  <si>
    <t>ул.Фестивальная, 20</t>
  </si>
  <si>
    <t>ул.Кондратюка, 13</t>
  </si>
  <si>
    <t>ул.Кондратюка, 3</t>
  </si>
  <si>
    <t>ул.Путевая, 27</t>
  </si>
  <si>
    <t>ИТОГО на 2015 год:</t>
  </si>
  <si>
    <t>ИТОГО ПО ГОРОДУ РУБЦОВСКУ на 2013-2015 гг.:</t>
  </si>
  <si>
    <t xml:space="preserve">Итого по городу Рубцовску: </t>
  </si>
  <si>
    <r>
      <t xml:space="preserve">Планируемая дата сноса </t>
    </r>
    <r>
      <rPr>
        <sz val="10"/>
        <color indexed="8"/>
        <rFont val="Times New Roman"/>
        <family val="1"/>
        <charset val="204"/>
      </rPr>
      <t>МКД</t>
    </r>
  </si>
  <si>
    <t>2013 год</t>
  </si>
  <si>
    <t>2013-2014 г.г.</t>
  </si>
  <si>
    <t>2014-2015 г.г.</t>
  </si>
  <si>
    <t>2015 год</t>
  </si>
  <si>
    <t>4 кв.2015</t>
  </si>
  <si>
    <t>4кв.2016</t>
  </si>
  <si>
    <t>ИТОГО на 2014 год:</t>
  </si>
  <si>
    <t>3кв.2017</t>
  </si>
  <si>
    <t>Итого на 2014 год:</t>
  </si>
  <si>
    <t>Ито на 2015 год:</t>
  </si>
  <si>
    <t>2015-2016 г.г.</t>
  </si>
  <si>
    <t xml:space="preserve">Перечень многоквартирных домов, признанных аварийными и подлежащими сносу по муниципальному образованию город Рубцовск Алтайского края </t>
  </si>
  <si>
    <t>Приложение № 1</t>
  </si>
  <si>
    <t>Приложение № 2</t>
  </si>
  <si>
    <t>Приложение № 3</t>
  </si>
  <si>
    <t>ул. Рихарда Зорге, 19</t>
  </si>
  <si>
    <t>ул. Рихарда Зорге, 23</t>
  </si>
  <si>
    <t>4кв.2014</t>
  </si>
  <si>
    <t>4кв.2015</t>
  </si>
  <si>
    <t>к программе</t>
  </si>
  <si>
    <t>пр-д Кирпичного завода, 11</t>
  </si>
  <si>
    <t>пр-д Кирпичного завода,26</t>
  </si>
  <si>
    <t>пр-дКирпичного завода,26</t>
  </si>
  <si>
    <t>Планируемые показатели выполнения программы по переселению граждан из аварийного жилищного фонда</t>
  </si>
  <si>
    <t>»</t>
  </si>
  <si>
    <t>в т. ч.:</t>
  </si>
  <si>
    <t>ул.Кндратюка, 3</t>
  </si>
  <si>
    <t>ул.Кндратюка, 13</t>
  </si>
  <si>
    <t>Дополнительные источники финансирования (бюджет города)</t>
  </si>
  <si>
    <t>проверка</t>
  </si>
  <si>
    <t>доп.кв.м</t>
  </si>
</sst>
</file>

<file path=xl/styles.xml><?xml version="1.0" encoding="utf-8"?>
<styleSheet xmlns="http://schemas.openxmlformats.org/spreadsheetml/2006/main">
  <numFmts count="4">
    <numFmt numFmtId="164" formatCode="mm/yyyy"/>
    <numFmt numFmtId="165" formatCode="#,##0.00&quot;р.&quot;"/>
    <numFmt numFmtId="166" formatCode="#,##0.00_ ;\-#,##0.00\ "/>
    <numFmt numFmtId="167" formatCode="#,##0.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justify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/>
    <xf numFmtId="2" fontId="9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9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11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textRotation="90" wrapText="1"/>
    </xf>
    <xf numFmtId="0" fontId="1" fillId="0" borderId="3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0" borderId="4" xfId="0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66" fontId="12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2"/>
  <sheetViews>
    <sheetView tabSelected="1" topLeftCell="A16" zoomScaleSheetLayoutView="85" workbookViewId="0">
      <selection activeCell="M27" sqref="M27"/>
    </sheetView>
  </sheetViews>
  <sheetFormatPr defaultRowHeight="15"/>
  <cols>
    <col min="1" max="1" width="3.42578125" style="7" customWidth="1"/>
    <col min="2" max="2" width="18.28515625" style="7" customWidth="1"/>
    <col min="3" max="3" width="3.5703125" style="7" customWidth="1"/>
    <col min="4" max="4" width="10.28515625" style="7" bestFit="1" customWidth="1"/>
    <col min="5" max="5" width="8.5703125" style="7" customWidth="1"/>
    <col min="6" max="6" width="8.140625" style="7" customWidth="1"/>
    <col min="7" max="8" width="4.28515625" style="7" customWidth="1"/>
    <col min="9" max="9" width="8.7109375" style="30" customWidth="1"/>
    <col min="10" max="10" width="4" style="7" customWidth="1"/>
    <col min="11" max="11" width="4.5703125" style="7" customWidth="1"/>
    <col min="12" max="12" width="4.140625" style="7" customWidth="1"/>
    <col min="13" max="13" width="8.42578125" style="7" customWidth="1"/>
    <col min="14" max="14" width="8.85546875" style="7" customWidth="1"/>
    <col min="15" max="15" width="8" style="7" customWidth="1"/>
    <col min="16" max="16" width="14" style="7" customWidth="1"/>
    <col min="17" max="17" width="13.7109375" style="7" customWidth="1"/>
    <col min="18" max="18" width="14.5703125" style="7" customWidth="1"/>
    <col min="19" max="19" width="13.140625" style="7" customWidth="1"/>
    <col min="20" max="20" width="12.5703125" style="7" customWidth="1"/>
    <col min="21" max="21" width="12" hidden="1" customWidth="1"/>
    <col min="22" max="22" width="15.5703125" bestFit="1" customWidth="1"/>
    <col min="23" max="23" width="15" customWidth="1"/>
  </cols>
  <sheetData>
    <row r="1" spans="1:23" s="45" customFormat="1">
      <c r="A1" s="7"/>
      <c r="B1" s="7"/>
      <c r="C1" s="7"/>
      <c r="D1" s="7"/>
      <c r="E1" s="7"/>
      <c r="F1" s="7"/>
      <c r="G1" s="7"/>
      <c r="H1" s="7"/>
      <c r="I1" s="30"/>
      <c r="J1" s="7"/>
      <c r="K1" s="7"/>
      <c r="L1" s="7"/>
      <c r="M1" s="44"/>
      <c r="N1" s="44"/>
      <c r="O1" s="44"/>
      <c r="P1" s="44"/>
      <c r="R1" s="86" t="s">
        <v>83</v>
      </c>
      <c r="S1" s="86"/>
      <c r="T1" s="44"/>
    </row>
    <row r="2" spans="1:23" s="45" customFormat="1">
      <c r="A2" s="7"/>
      <c r="B2" s="7"/>
      <c r="C2" s="7"/>
      <c r="D2" s="7"/>
      <c r="E2" s="7"/>
      <c r="F2" s="7"/>
      <c r="G2" s="7"/>
      <c r="H2" s="7"/>
      <c r="I2" s="30"/>
      <c r="J2" s="7"/>
      <c r="K2" s="7"/>
      <c r="L2" s="7"/>
      <c r="M2" s="44"/>
      <c r="N2" s="44"/>
      <c r="O2" s="44"/>
      <c r="P2" s="44"/>
      <c r="R2" s="86" t="s">
        <v>90</v>
      </c>
      <c r="S2" s="86"/>
      <c r="T2" s="44"/>
    </row>
    <row r="3" spans="1:23" s="45" customFormat="1" hidden="1">
      <c r="A3" s="7"/>
      <c r="B3" s="7"/>
      <c r="C3" s="7"/>
      <c r="D3" s="7"/>
      <c r="E3" s="7"/>
      <c r="F3" s="7"/>
      <c r="G3" s="7"/>
      <c r="H3" s="7"/>
      <c r="I3" s="30"/>
      <c r="J3" s="7"/>
      <c r="K3" s="7"/>
      <c r="L3" s="7"/>
      <c r="M3" s="44"/>
      <c r="N3" s="44"/>
      <c r="O3" s="44"/>
      <c r="P3" s="44"/>
      <c r="Q3" s="89"/>
      <c r="R3" s="89"/>
      <c r="S3" s="89"/>
      <c r="T3" s="89"/>
    </row>
    <row r="4" spans="1:23" s="45" customFormat="1" hidden="1">
      <c r="A4" s="7"/>
      <c r="B4" s="7"/>
      <c r="C4" s="7"/>
      <c r="D4" s="7"/>
      <c r="E4" s="7"/>
      <c r="F4" s="7"/>
      <c r="G4" s="7"/>
      <c r="H4" s="7"/>
      <c r="I4" s="30"/>
      <c r="J4" s="7"/>
      <c r="K4" s="7"/>
      <c r="L4" s="7"/>
      <c r="M4" s="44"/>
      <c r="N4" s="44"/>
      <c r="O4" s="44"/>
      <c r="P4" s="44"/>
      <c r="Q4" s="89"/>
      <c r="R4" s="89"/>
      <c r="S4" s="89"/>
      <c r="T4" s="89"/>
    </row>
    <row r="5" spans="1:23" s="45" customFormat="1" hidden="1">
      <c r="A5" s="7"/>
      <c r="B5" s="7"/>
      <c r="C5" s="7"/>
      <c r="D5" s="7"/>
      <c r="E5" s="7"/>
      <c r="F5" s="7"/>
      <c r="G5" s="7"/>
      <c r="H5" s="7"/>
      <c r="I5" s="30"/>
      <c r="J5" s="7"/>
      <c r="K5" s="7"/>
      <c r="L5" s="7"/>
      <c r="M5" s="7"/>
      <c r="N5" s="7"/>
      <c r="O5" s="7"/>
      <c r="P5" s="7"/>
      <c r="Q5" s="89"/>
      <c r="R5" s="89"/>
      <c r="S5" s="89"/>
      <c r="T5" s="89"/>
    </row>
    <row r="6" spans="1:23" hidden="1"/>
    <row r="7" spans="1:23" s="9" customFormat="1" ht="18" customHeight="1">
      <c r="A7" s="90" t="s">
        <v>82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3" ht="12" customHeight="1">
      <c r="A8" s="8"/>
      <c r="B8" s="8"/>
      <c r="C8" s="8"/>
      <c r="D8" s="8"/>
      <c r="E8" s="8"/>
      <c r="F8" s="8"/>
      <c r="G8" s="8"/>
      <c r="H8" s="8"/>
      <c r="I8" s="3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3" ht="56.25" customHeight="1">
      <c r="A9" s="91" t="s">
        <v>0</v>
      </c>
      <c r="B9" s="91" t="s">
        <v>1</v>
      </c>
      <c r="C9" s="91" t="s">
        <v>2</v>
      </c>
      <c r="D9" s="91"/>
      <c r="E9" s="87" t="s">
        <v>3</v>
      </c>
      <c r="F9" s="87" t="s">
        <v>70</v>
      </c>
      <c r="G9" s="87" t="s">
        <v>4</v>
      </c>
      <c r="H9" s="87" t="s">
        <v>5</v>
      </c>
      <c r="I9" s="108" t="s">
        <v>6</v>
      </c>
      <c r="J9" s="91" t="s">
        <v>7</v>
      </c>
      <c r="K9" s="91"/>
      <c r="L9" s="91"/>
      <c r="M9" s="91" t="s">
        <v>8</v>
      </c>
      <c r="N9" s="91"/>
      <c r="O9" s="91"/>
      <c r="P9" s="92" t="s">
        <v>9</v>
      </c>
      <c r="Q9" s="93"/>
      <c r="R9" s="93"/>
      <c r="S9" s="93"/>
      <c r="T9" s="94"/>
    </row>
    <row r="10" spans="1:23" ht="17.25" customHeight="1">
      <c r="A10" s="91"/>
      <c r="B10" s="91"/>
      <c r="C10" s="91"/>
      <c r="D10" s="91"/>
      <c r="E10" s="87"/>
      <c r="F10" s="87"/>
      <c r="G10" s="87"/>
      <c r="H10" s="87"/>
      <c r="I10" s="108"/>
      <c r="J10" s="107" t="s">
        <v>10</v>
      </c>
      <c r="K10" s="88" t="s">
        <v>96</v>
      </c>
      <c r="L10" s="88"/>
      <c r="M10" s="107" t="s">
        <v>10</v>
      </c>
      <c r="N10" s="88" t="s">
        <v>11</v>
      </c>
      <c r="O10" s="88"/>
      <c r="P10" s="87" t="s">
        <v>12</v>
      </c>
      <c r="Q10" s="103" t="s">
        <v>11</v>
      </c>
      <c r="R10" s="104"/>
      <c r="S10" s="104"/>
      <c r="T10" s="105"/>
    </row>
    <row r="11" spans="1:23" ht="137.25">
      <c r="A11" s="91"/>
      <c r="B11" s="91"/>
      <c r="C11" s="106" t="s">
        <v>13</v>
      </c>
      <c r="D11" s="106" t="s">
        <v>14</v>
      </c>
      <c r="E11" s="87"/>
      <c r="F11" s="87"/>
      <c r="G11" s="87"/>
      <c r="H11" s="87"/>
      <c r="I11" s="108"/>
      <c r="J11" s="107"/>
      <c r="K11" s="2" t="s">
        <v>15</v>
      </c>
      <c r="L11" s="3" t="s">
        <v>16</v>
      </c>
      <c r="M11" s="107"/>
      <c r="N11" s="2" t="s">
        <v>15</v>
      </c>
      <c r="O11" s="3" t="s">
        <v>16</v>
      </c>
      <c r="P11" s="87"/>
      <c r="Q11" s="3" t="s">
        <v>17</v>
      </c>
      <c r="R11" s="3" t="s">
        <v>18</v>
      </c>
      <c r="S11" s="3" t="s">
        <v>19</v>
      </c>
      <c r="T11" s="50" t="s">
        <v>99</v>
      </c>
    </row>
    <row r="12" spans="1:23" ht="15.75" customHeight="1">
      <c r="A12" s="91"/>
      <c r="B12" s="91"/>
      <c r="C12" s="106"/>
      <c r="D12" s="106"/>
      <c r="E12" s="87"/>
      <c r="F12" s="87"/>
      <c r="G12" s="4" t="s">
        <v>20</v>
      </c>
      <c r="H12" s="4" t="s">
        <v>20</v>
      </c>
      <c r="I12" s="29" t="s">
        <v>21</v>
      </c>
      <c r="J12" s="4" t="s">
        <v>22</v>
      </c>
      <c r="K12" s="4" t="s">
        <v>22</v>
      </c>
      <c r="L12" s="4" t="s">
        <v>22</v>
      </c>
      <c r="M12" s="4" t="s">
        <v>21</v>
      </c>
      <c r="N12" s="4" t="s">
        <v>21</v>
      </c>
      <c r="O12" s="4" t="s">
        <v>21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V12" s="51" t="s">
        <v>100</v>
      </c>
    </row>
    <row r="13" spans="1:23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29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V13" t="s">
        <v>101</v>
      </c>
    </row>
    <row r="14" spans="1:23" ht="16.5" customHeight="1">
      <c r="A14" s="109" t="s">
        <v>71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1"/>
      <c r="V14" s="68"/>
      <c r="W14" s="68"/>
    </row>
    <row r="15" spans="1:23" s="22" customFormat="1" ht="16.5" customHeight="1">
      <c r="A15" s="18">
        <v>1</v>
      </c>
      <c r="B15" s="52" t="s">
        <v>24</v>
      </c>
      <c r="C15" s="58">
        <v>19</v>
      </c>
      <c r="D15" s="74">
        <v>40177</v>
      </c>
      <c r="E15" s="75" t="s">
        <v>88</v>
      </c>
      <c r="F15" s="75" t="s">
        <v>89</v>
      </c>
      <c r="G15" s="58">
        <v>15</v>
      </c>
      <c r="H15" s="58">
        <f t="shared" ref="H15:H20" si="0">G15</f>
        <v>15</v>
      </c>
      <c r="I15" s="58">
        <v>504.31</v>
      </c>
      <c r="J15" s="58">
        <f t="shared" ref="J15:J20" si="1">K15+L15</f>
        <v>7</v>
      </c>
      <c r="K15" s="58">
        <v>1</v>
      </c>
      <c r="L15" s="58">
        <v>6</v>
      </c>
      <c r="M15" s="58">
        <f t="shared" ref="M15:M26" si="2">N15+O15</f>
        <v>188.04000000000002</v>
      </c>
      <c r="N15" s="58">
        <v>26.8</v>
      </c>
      <c r="O15" s="53">
        <v>161.24</v>
      </c>
      <c r="P15" s="57">
        <f>Q15+R15+S15+T15</f>
        <v>5902021.5</v>
      </c>
      <c r="Q15" s="57">
        <v>4200776</v>
      </c>
      <c r="R15" s="57">
        <v>677903</v>
      </c>
      <c r="S15" s="57">
        <v>677903</v>
      </c>
      <c r="T15" s="57">
        <v>345439.5</v>
      </c>
      <c r="U15" s="20">
        <f t="shared" ref="U15:U26" si="3">P15-Q15-R15-S15</f>
        <v>345439.5</v>
      </c>
      <c r="V15" s="72">
        <f>(23.45-11.76)*29550</f>
        <v>345439.5</v>
      </c>
      <c r="W15" s="70"/>
    </row>
    <row r="16" spans="1:23" s="22" customFormat="1" ht="16.5" customHeight="1">
      <c r="A16" s="53">
        <v>2</v>
      </c>
      <c r="B16" s="54" t="s">
        <v>25</v>
      </c>
      <c r="C16" s="58">
        <v>24</v>
      </c>
      <c r="D16" s="74">
        <v>40177</v>
      </c>
      <c r="E16" s="75" t="s">
        <v>88</v>
      </c>
      <c r="F16" s="75" t="s">
        <v>89</v>
      </c>
      <c r="G16" s="58">
        <v>37</v>
      </c>
      <c r="H16" s="58">
        <f t="shared" si="0"/>
        <v>37</v>
      </c>
      <c r="I16" s="58">
        <v>543.91999999999996</v>
      </c>
      <c r="J16" s="58">
        <f t="shared" si="1"/>
        <v>15</v>
      </c>
      <c r="K16" s="58">
        <v>6</v>
      </c>
      <c r="L16" s="58">
        <v>9</v>
      </c>
      <c r="M16" s="58">
        <f t="shared" si="2"/>
        <v>387.02</v>
      </c>
      <c r="N16" s="58">
        <v>146.18</v>
      </c>
      <c r="O16" s="53">
        <v>240.84</v>
      </c>
      <c r="P16" s="57">
        <f t="shared" ref="P16:P26" si="4">Q16+R16+S16+T16</f>
        <v>12891483.000000002</v>
      </c>
      <c r="Q16" s="57">
        <v>8645949.4000000004</v>
      </c>
      <c r="R16" s="57">
        <v>1395245.8</v>
      </c>
      <c r="S16" s="57">
        <v>1395245.8</v>
      </c>
      <c r="T16" s="57">
        <v>1455042</v>
      </c>
      <c r="U16" s="20">
        <f t="shared" si="3"/>
        <v>1455042.0000000016</v>
      </c>
      <c r="V16" s="72">
        <f>(76.51-24.46-2.81)*29550</f>
        <v>1455042</v>
      </c>
      <c r="W16" s="70"/>
    </row>
    <row r="17" spans="1:23" s="24" customFormat="1" ht="20.25" customHeight="1">
      <c r="A17" s="53">
        <v>3</v>
      </c>
      <c r="B17" s="52" t="s">
        <v>28</v>
      </c>
      <c r="C17" s="58">
        <v>28</v>
      </c>
      <c r="D17" s="74">
        <v>40416</v>
      </c>
      <c r="E17" s="75" t="s">
        <v>88</v>
      </c>
      <c r="F17" s="75" t="s">
        <v>89</v>
      </c>
      <c r="G17" s="58">
        <v>6</v>
      </c>
      <c r="H17" s="58">
        <f t="shared" si="0"/>
        <v>6</v>
      </c>
      <c r="I17" s="59">
        <v>286.60000000000002</v>
      </c>
      <c r="J17" s="58">
        <f t="shared" si="1"/>
        <v>3</v>
      </c>
      <c r="K17" s="58">
        <v>1</v>
      </c>
      <c r="L17" s="58">
        <v>2</v>
      </c>
      <c r="M17" s="59">
        <f t="shared" si="2"/>
        <v>143.4</v>
      </c>
      <c r="N17" s="59">
        <v>46.7</v>
      </c>
      <c r="O17" s="55">
        <v>96.7</v>
      </c>
      <c r="P17" s="57">
        <f t="shared" si="4"/>
        <v>4237470</v>
      </c>
      <c r="Q17" s="57">
        <v>3203527.32</v>
      </c>
      <c r="R17" s="57">
        <v>516971.34</v>
      </c>
      <c r="S17" s="57">
        <v>516971.34</v>
      </c>
      <c r="T17" s="57">
        <v>0</v>
      </c>
      <c r="U17" s="20">
        <f t="shared" si="3"/>
        <v>0</v>
      </c>
      <c r="V17" s="72">
        <f>0*29550</f>
        <v>0</v>
      </c>
      <c r="W17" s="70"/>
    </row>
    <row r="18" spans="1:23" s="24" customFormat="1" ht="16.5" customHeight="1">
      <c r="A18" s="53">
        <v>4</v>
      </c>
      <c r="B18" s="52" t="s">
        <v>29</v>
      </c>
      <c r="C18" s="58">
        <v>30</v>
      </c>
      <c r="D18" s="74">
        <v>40514</v>
      </c>
      <c r="E18" s="75" t="s">
        <v>88</v>
      </c>
      <c r="F18" s="75" t="s">
        <v>89</v>
      </c>
      <c r="G18" s="58">
        <v>33</v>
      </c>
      <c r="H18" s="58">
        <f t="shared" si="0"/>
        <v>33</v>
      </c>
      <c r="I18" s="58">
        <f>M18</f>
        <v>693.55</v>
      </c>
      <c r="J18" s="58">
        <f t="shared" si="1"/>
        <v>16</v>
      </c>
      <c r="K18" s="58">
        <v>15</v>
      </c>
      <c r="L18" s="58">
        <v>1</v>
      </c>
      <c r="M18" s="58">
        <f t="shared" si="2"/>
        <v>693.55</v>
      </c>
      <c r="N18" s="58">
        <v>642.54999999999995</v>
      </c>
      <c r="O18" s="55">
        <v>51</v>
      </c>
      <c r="P18" s="57">
        <f t="shared" si="4"/>
        <v>21691177.5</v>
      </c>
      <c r="Q18" s="57">
        <v>15493768.279999999</v>
      </c>
      <c r="R18" s="57">
        <v>2500317.11</v>
      </c>
      <c r="S18" s="57">
        <v>2500317.11</v>
      </c>
      <c r="T18" s="57">
        <v>1196775</v>
      </c>
      <c r="U18" s="20">
        <f t="shared" si="3"/>
        <v>1196775.0000000009</v>
      </c>
      <c r="V18" s="72">
        <f>40.5*29550</f>
        <v>1196775</v>
      </c>
      <c r="W18" s="70"/>
    </row>
    <row r="19" spans="1:23" s="24" customFormat="1" ht="16.5" customHeight="1">
      <c r="A19" s="53">
        <v>5</v>
      </c>
      <c r="B19" s="52" t="s">
        <v>26</v>
      </c>
      <c r="C19" s="58">
        <v>24</v>
      </c>
      <c r="D19" s="74">
        <v>40416</v>
      </c>
      <c r="E19" s="75" t="s">
        <v>88</v>
      </c>
      <c r="F19" s="75" t="s">
        <v>89</v>
      </c>
      <c r="G19" s="58">
        <v>64</v>
      </c>
      <c r="H19" s="58">
        <f t="shared" si="0"/>
        <v>64</v>
      </c>
      <c r="I19" s="58">
        <v>579.72</v>
      </c>
      <c r="J19" s="58">
        <f t="shared" si="1"/>
        <v>20</v>
      </c>
      <c r="K19" s="58">
        <v>1</v>
      </c>
      <c r="L19" s="58">
        <v>19</v>
      </c>
      <c r="M19" s="58">
        <f t="shared" si="2"/>
        <v>473.87</v>
      </c>
      <c r="N19" s="59">
        <v>12.6</v>
      </c>
      <c r="O19" s="58">
        <v>461.27</v>
      </c>
      <c r="P19" s="57">
        <f t="shared" si="4"/>
        <v>17891934</v>
      </c>
      <c r="Q19" s="57">
        <v>10586161.029999999</v>
      </c>
      <c r="R19" s="57">
        <v>1708348.74</v>
      </c>
      <c r="S19" s="57">
        <v>1708348.73</v>
      </c>
      <c r="T19" s="57">
        <v>3889075.5</v>
      </c>
      <c r="U19" s="20">
        <f t="shared" si="3"/>
        <v>3889075.5000000005</v>
      </c>
      <c r="V19" s="72">
        <f>131.61*29550</f>
        <v>3889075.5000000005</v>
      </c>
      <c r="W19" s="70"/>
    </row>
    <row r="20" spans="1:23" s="24" customFormat="1" ht="16.5" customHeight="1">
      <c r="A20" s="53">
        <v>6</v>
      </c>
      <c r="B20" s="52" t="s">
        <v>27</v>
      </c>
      <c r="C20" s="58">
        <v>25</v>
      </c>
      <c r="D20" s="74">
        <v>40416</v>
      </c>
      <c r="E20" s="75" t="s">
        <v>88</v>
      </c>
      <c r="F20" s="75" t="s">
        <v>89</v>
      </c>
      <c r="G20" s="58">
        <v>38</v>
      </c>
      <c r="H20" s="58">
        <f t="shared" si="0"/>
        <v>38</v>
      </c>
      <c r="I20" s="59">
        <v>707.2</v>
      </c>
      <c r="J20" s="58">
        <f t="shared" si="1"/>
        <v>16</v>
      </c>
      <c r="K20" s="58">
        <v>13</v>
      </c>
      <c r="L20" s="58">
        <v>3</v>
      </c>
      <c r="M20" s="58">
        <f t="shared" si="2"/>
        <v>670.62</v>
      </c>
      <c r="N20" s="58">
        <v>544.62</v>
      </c>
      <c r="O20" s="59">
        <v>126</v>
      </c>
      <c r="P20" s="57">
        <f t="shared" si="4"/>
        <v>19997076</v>
      </c>
      <c r="Q20" s="57">
        <v>14981516.68</v>
      </c>
      <c r="R20" s="57">
        <v>2417652.16</v>
      </c>
      <c r="S20" s="57">
        <v>2417652.16</v>
      </c>
      <c r="T20" s="57">
        <v>180255</v>
      </c>
      <c r="U20" s="20">
        <f t="shared" si="3"/>
        <v>180255</v>
      </c>
      <c r="V20" s="72">
        <f>6.1*29550</f>
        <v>180255</v>
      </c>
      <c r="W20" s="70"/>
    </row>
    <row r="21" spans="1:23" s="24" customFormat="1" ht="26.25" customHeight="1">
      <c r="A21" s="53">
        <v>7</v>
      </c>
      <c r="B21" s="52" t="s">
        <v>92</v>
      </c>
      <c r="C21" s="58">
        <v>26</v>
      </c>
      <c r="D21" s="74">
        <v>40416</v>
      </c>
      <c r="E21" s="75" t="s">
        <v>88</v>
      </c>
      <c r="F21" s="75" t="s">
        <v>89</v>
      </c>
      <c r="G21" s="58">
        <v>7</v>
      </c>
      <c r="H21" s="58">
        <f>G21</f>
        <v>7</v>
      </c>
      <c r="I21" s="59">
        <v>60.2</v>
      </c>
      <c r="J21" s="58">
        <f t="shared" ref="J21:J26" si="5">K21+L21</f>
        <v>2</v>
      </c>
      <c r="K21" s="58">
        <v>1</v>
      </c>
      <c r="L21" s="58">
        <v>1</v>
      </c>
      <c r="M21" s="59">
        <f t="shared" si="2"/>
        <v>60.2</v>
      </c>
      <c r="N21" s="59">
        <v>23.2</v>
      </c>
      <c r="O21" s="59">
        <v>37</v>
      </c>
      <c r="P21" s="57">
        <f t="shared" si="4"/>
        <v>1920750</v>
      </c>
      <c r="Q21" s="57">
        <v>1344855.96</v>
      </c>
      <c r="R21" s="57">
        <v>217027.02</v>
      </c>
      <c r="S21" s="57">
        <v>217027.02</v>
      </c>
      <c r="T21" s="57">
        <v>141840</v>
      </c>
      <c r="U21" s="20">
        <f t="shared" si="3"/>
        <v>141840.00000000003</v>
      </c>
      <c r="V21" s="72">
        <f>4.8*29550</f>
        <v>141840</v>
      </c>
      <c r="W21" s="70"/>
    </row>
    <row r="22" spans="1:23" s="24" customFormat="1" ht="16.5" customHeight="1">
      <c r="A22" s="53">
        <v>8</v>
      </c>
      <c r="B22" s="52" t="s">
        <v>53</v>
      </c>
      <c r="C22" s="58">
        <v>29</v>
      </c>
      <c r="D22" s="74">
        <v>40416</v>
      </c>
      <c r="E22" s="75" t="s">
        <v>88</v>
      </c>
      <c r="F22" s="75" t="s">
        <v>89</v>
      </c>
      <c r="G22" s="58">
        <v>7</v>
      </c>
      <c r="H22" s="58">
        <f>G22</f>
        <v>7</v>
      </c>
      <c r="I22" s="58">
        <f>M22</f>
        <v>159.07</v>
      </c>
      <c r="J22" s="58">
        <f t="shared" si="5"/>
        <v>4</v>
      </c>
      <c r="K22" s="58">
        <v>2</v>
      </c>
      <c r="L22" s="58">
        <v>2</v>
      </c>
      <c r="M22" s="58">
        <f t="shared" si="2"/>
        <v>159.07</v>
      </c>
      <c r="N22" s="58">
        <v>94.77</v>
      </c>
      <c r="O22" s="59">
        <v>64.3</v>
      </c>
      <c r="P22" s="57">
        <f t="shared" si="4"/>
        <v>4700518.5</v>
      </c>
      <c r="Q22" s="57">
        <v>3553591.99</v>
      </c>
      <c r="R22" s="57">
        <v>573463.25</v>
      </c>
      <c r="S22" s="57">
        <v>573463.26</v>
      </c>
      <c r="T22" s="57">
        <v>0</v>
      </c>
      <c r="U22" s="20">
        <f t="shared" si="3"/>
        <v>0</v>
      </c>
      <c r="V22" s="72">
        <f>0*29550</f>
        <v>0</v>
      </c>
      <c r="W22" s="70"/>
    </row>
    <row r="23" spans="1:23" s="24" customFormat="1" ht="16.5" customHeight="1">
      <c r="A23" s="53">
        <v>9</v>
      </c>
      <c r="B23" s="56" t="s">
        <v>87</v>
      </c>
      <c r="C23" s="58">
        <v>9</v>
      </c>
      <c r="D23" s="74">
        <v>40177</v>
      </c>
      <c r="E23" s="75" t="s">
        <v>76</v>
      </c>
      <c r="F23" s="75" t="s">
        <v>78</v>
      </c>
      <c r="G23" s="58">
        <v>16</v>
      </c>
      <c r="H23" s="58">
        <v>1</v>
      </c>
      <c r="I23" s="58">
        <v>393.46</v>
      </c>
      <c r="J23" s="58">
        <f t="shared" si="5"/>
        <v>1</v>
      </c>
      <c r="K23" s="58">
        <v>0</v>
      </c>
      <c r="L23" s="58">
        <v>1</v>
      </c>
      <c r="M23" s="59">
        <f t="shared" si="2"/>
        <v>25.5</v>
      </c>
      <c r="N23" s="59">
        <v>0</v>
      </c>
      <c r="O23" s="59">
        <v>25.5</v>
      </c>
      <c r="P23" s="57">
        <f t="shared" si="4"/>
        <v>836560.50000000012</v>
      </c>
      <c r="Q23" s="57">
        <v>555367.42000000004</v>
      </c>
      <c r="R23" s="57">
        <v>89622.79</v>
      </c>
      <c r="S23" s="57">
        <v>108534.79</v>
      </c>
      <c r="T23" s="57">
        <v>83035.5</v>
      </c>
      <c r="U23" s="20">
        <f t="shared" si="3"/>
        <v>83035.500000000102</v>
      </c>
      <c r="V23" s="72">
        <f>2.81*29550</f>
        <v>83035.5</v>
      </c>
      <c r="W23" s="70"/>
    </row>
    <row r="24" spans="1:23" s="24" customFormat="1" ht="22.5" customHeight="1">
      <c r="A24" s="53">
        <v>10</v>
      </c>
      <c r="B24" s="52" t="s">
        <v>97</v>
      </c>
      <c r="C24" s="58">
        <v>13</v>
      </c>
      <c r="D24" s="74">
        <v>40177</v>
      </c>
      <c r="E24" s="75" t="s">
        <v>76</v>
      </c>
      <c r="F24" s="75" t="s">
        <v>78</v>
      </c>
      <c r="G24" s="58">
        <v>56</v>
      </c>
      <c r="H24" s="58">
        <v>5</v>
      </c>
      <c r="I24" s="58">
        <v>769.94</v>
      </c>
      <c r="J24" s="58">
        <f t="shared" si="5"/>
        <v>1</v>
      </c>
      <c r="K24" s="58">
        <v>1</v>
      </c>
      <c r="L24" s="58">
        <v>0</v>
      </c>
      <c r="M24" s="59">
        <f t="shared" si="2"/>
        <v>17.7</v>
      </c>
      <c r="N24" s="59">
        <v>17.7</v>
      </c>
      <c r="O24" s="59">
        <v>0</v>
      </c>
      <c r="P24" s="57">
        <f t="shared" si="4"/>
        <v>870543</v>
      </c>
      <c r="Q24" s="57">
        <v>395414.46</v>
      </c>
      <c r="R24" s="57">
        <v>63810.27</v>
      </c>
      <c r="S24" s="57">
        <v>63810.27</v>
      </c>
      <c r="T24" s="57">
        <v>347508</v>
      </c>
      <c r="U24" s="20">
        <f t="shared" si="3"/>
        <v>347507.99999999994</v>
      </c>
      <c r="V24" s="72">
        <f>11.76*29550</f>
        <v>347508</v>
      </c>
      <c r="W24" s="70"/>
    </row>
    <row r="25" spans="1:23" s="24" customFormat="1" ht="16.5" customHeight="1">
      <c r="A25" s="53">
        <v>11</v>
      </c>
      <c r="B25" s="52" t="s">
        <v>98</v>
      </c>
      <c r="C25" s="58">
        <v>14</v>
      </c>
      <c r="D25" s="74">
        <v>40177</v>
      </c>
      <c r="E25" s="75" t="s">
        <v>76</v>
      </c>
      <c r="F25" s="75" t="s">
        <v>78</v>
      </c>
      <c r="G25" s="58">
        <v>35</v>
      </c>
      <c r="H25" s="58">
        <v>1</v>
      </c>
      <c r="I25" s="58">
        <v>494.47</v>
      </c>
      <c r="J25" s="58">
        <f t="shared" si="5"/>
        <v>1</v>
      </c>
      <c r="K25" s="58">
        <v>1</v>
      </c>
      <c r="L25" s="58">
        <v>0</v>
      </c>
      <c r="M25" s="59">
        <f t="shared" si="2"/>
        <v>31.4</v>
      </c>
      <c r="N25" s="59">
        <v>31.4</v>
      </c>
      <c r="O25" s="59">
        <v>0</v>
      </c>
      <c r="P25" s="57">
        <f t="shared" si="4"/>
        <v>974854.5</v>
      </c>
      <c r="Q25" s="57">
        <v>701469.72</v>
      </c>
      <c r="R25" s="57">
        <v>113200.14</v>
      </c>
      <c r="S25" s="57">
        <v>113200.14</v>
      </c>
      <c r="T25" s="57">
        <v>46984.5</v>
      </c>
      <c r="U25" s="20">
        <f t="shared" si="3"/>
        <v>46984.500000000015</v>
      </c>
      <c r="V25" s="72">
        <f>1.59*29550</f>
        <v>46984.5</v>
      </c>
      <c r="W25" s="70"/>
    </row>
    <row r="26" spans="1:23" s="24" customFormat="1" ht="16.5" customHeight="1">
      <c r="A26" s="53">
        <v>12</v>
      </c>
      <c r="B26" s="54" t="s">
        <v>56</v>
      </c>
      <c r="C26" s="58">
        <v>10</v>
      </c>
      <c r="D26" s="74">
        <v>40177</v>
      </c>
      <c r="E26" s="75" t="s">
        <v>76</v>
      </c>
      <c r="F26" s="75" t="s">
        <v>78</v>
      </c>
      <c r="G26" s="58">
        <v>46</v>
      </c>
      <c r="H26" s="58">
        <v>5</v>
      </c>
      <c r="I26" s="58">
        <v>474.2</v>
      </c>
      <c r="J26" s="58">
        <f t="shared" si="5"/>
        <v>2</v>
      </c>
      <c r="K26" s="58">
        <v>0</v>
      </c>
      <c r="L26" s="58">
        <v>2</v>
      </c>
      <c r="M26" s="58">
        <f t="shared" si="2"/>
        <v>35.89</v>
      </c>
      <c r="N26" s="59">
        <v>0</v>
      </c>
      <c r="O26" s="58">
        <v>35.89</v>
      </c>
      <c r="P26" s="57">
        <f t="shared" si="4"/>
        <v>1736358</v>
      </c>
      <c r="Q26" s="57">
        <v>801775.42</v>
      </c>
      <c r="R26" s="57">
        <v>129387.04</v>
      </c>
      <c r="S26" s="57">
        <v>129387.04</v>
      </c>
      <c r="T26" s="57">
        <v>675808.5</v>
      </c>
      <c r="U26" s="20">
        <f t="shared" si="3"/>
        <v>675808.49999999988</v>
      </c>
      <c r="V26" s="72">
        <f>22.87*29550</f>
        <v>675808.5</v>
      </c>
      <c r="W26" s="70"/>
    </row>
    <row r="27" spans="1:23" s="27" customFormat="1" ht="16.5" customHeight="1">
      <c r="A27" s="96" t="s">
        <v>54</v>
      </c>
      <c r="B27" s="96"/>
      <c r="C27" s="96"/>
      <c r="D27" s="96"/>
      <c r="E27" s="96"/>
      <c r="F27" s="96"/>
      <c r="G27" s="60">
        <f t="shared" ref="G27:L27" si="6">SUM(G15:G26)</f>
        <v>360</v>
      </c>
      <c r="H27" s="60">
        <f t="shared" si="6"/>
        <v>219</v>
      </c>
      <c r="I27" s="60">
        <f t="shared" si="6"/>
        <v>5666.64</v>
      </c>
      <c r="J27" s="60">
        <f t="shared" si="6"/>
        <v>88</v>
      </c>
      <c r="K27" s="60">
        <f t="shared" si="6"/>
        <v>42</v>
      </c>
      <c r="L27" s="60">
        <f t="shared" si="6"/>
        <v>46</v>
      </c>
      <c r="M27" s="60">
        <f t="shared" ref="M27:T27" si="7">SUM(M15:M26)</f>
        <v>2886.2599999999993</v>
      </c>
      <c r="N27" s="60">
        <f t="shared" si="7"/>
        <v>1586.5200000000002</v>
      </c>
      <c r="O27" s="60">
        <f t="shared" si="7"/>
        <v>1299.74</v>
      </c>
      <c r="P27" s="62">
        <f>SUM(P15:P26)</f>
        <v>93650746.5</v>
      </c>
      <c r="Q27" s="62">
        <f t="shared" si="7"/>
        <v>64464173.680000007</v>
      </c>
      <c r="R27" s="62">
        <f>SUM(R15:R26)</f>
        <v>10402948.659999998</v>
      </c>
      <c r="S27" s="62">
        <f>SUM(S15:S26)</f>
        <v>10421860.659999998</v>
      </c>
      <c r="T27" s="62">
        <f t="shared" si="7"/>
        <v>8361763.5</v>
      </c>
      <c r="U27" s="69">
        <f>SUM(U15:U26)</f>
        <v>8361763.5000000037</v>
      </c>
      <c r="V27" s="73">
        <f>SUM(V15:V26)</f>
        <v>8361763.5</v>
      </c>
      <c r="W27" s="70"/>
    </row>
    <row r="28" spans="1:23" s="24" customFormat="1" ht="16.5" customHeight="1">
      <c r="A28" s="97" t="s">
        <v>55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20"/>
      <c r="V28" s="21"/>
      <c r="W28" s="71"/>
    </row>
    <row r="29" spans="1:23" s="24" customFormat="1" ht="16.5" customHeight="1">
      <c r="A29" s="53">
        <v>1</v>
      </c>
      <c r="B29" s="56" t="s">
        <v>57</v>
      </c>
      <c r="C29" s="58">
        <v>8</v>
      </c>
      <c r="D29" s="74">
        <v>40177</v>
      </c>
      <c r="E29" s="75" t="s">
        <v>75</v>
      </c>
      <c r="F29" s="75" t="s">
        <v>76</v>
      </c>
      <c r="G29" s="58">
        <v>39</v>
      </c>
      <c r="H29" s="58">
        <f>G29</f>
        <v>39</v>
      </c>
      <c r="I29" s="58">
        <v>696.34</v>
      </c>
      <c r="J29" s="58">
        <f>K29+L29</f>
        <v>19</v>
      </c>
      <c r="K29" s="58">
        <v>2</v>
      </c>
      <c r="L29" s="58">
        <v>17</v>
      </c>
      <c r="M29" s="58">
        <f>N29+O29</f>
        <v>468.68</v>
      </c>
      <c r="N29" s="58">
        <v>49.3</v>
      </c>
      <c r="O29" s="58">
        <v>419.38</v>
      </c>
      <c r="P29" s="57">
        <f>Q29+R29+S29+T29</f>
        <v>16300075.5</v>
      </c>
      <c r="Q29" s="57">
        <v>8489739.8200000003</v>
      </c>
      <c r="R29" s="57">
        <v>2679877.09</v>
      </c>
      <c r="S29" s="57">
        <v>2679877.09</v>
      </c>
      <c r="T29" s="57">
        <f>82.93*29550</f>
        <v>2450581.5</v>
      </c>
      <c r="U29" s="20">
        <f>P29-Q29-R29-S29</f>
        <v>2450581.5</v>
      </c>
      <c r="V29" s="21"/>
      <c r="W29" s="70"/>
    </row>
    <row r="30" spans="1:23" s="24" customFormat="1" ht="16.5" customHeight="1">
      <c r="A30" s="53">
        <v>2</v>
      </c>
      <c r="B30" s="56" t="s">
        <v>58</v>
      </c>
      <c r="C30" s="58">
        <v>12</v>
      </c>
      <c r="D30" s="74">
        <v>40177</v>
      </c>
      <c r="E30" s="75" t="s">
        <v>75</v>
      </c>
      <c r="F30" s="75" t="s">
        <v>76</v>
      </c>
      <c r="G30" s="58">
        <v>49</v>
      </c>
      <c r="H30" s="58">
        <f>G30</f>
        <v>49</v>
      </c>
      <c r="I30" s="58">
        <v>563.49</v>
      </c>
      <c r="J30" s="58">
        <f>K30+L30</f>
        <v>15</v>
      </c>
      <c r="K30" s="58">
        <v>1</v>
      </c>
      <c r="L30" s="58">
        <v>14</v>
      </c>
      <c r="M30" s="58">
        <f>N30+O30</f>
        <v>545.97</v>
      </c>
      <c r="N30" s="58">
        <v>24.4</v>
      </c>
      <c r="O30" s="58">
        <v>521.57000000000005</v>
      </c>
      <c r="P30" s="57">
        <f>Q30+R30+S30+T30</f>
        <v>17195736</v>
      </c>
      <c r="Q30" s="57">
        <v>9889782.4800000004</v>
      </c>
      <c r="R30" s="57">
        <v>3121815.51</v>
      </c>
      <c r="S30" s="57">
        <v>3121815.51</v>
      </c>
      <c r="T30" s="57">
        <f>35.95*29550</f>
        <v>1062322.5</v>
      </c>
      <c r="U30" s="20">
        <f>P30-Q30-R30-S30</f>
        <v>1062322.5</v>
      </c>
      <c r="V30" s="21"/>
      <c r="W30" s="70"/>
    </row>
    <row r="31" spans="1:23" s="24" customFormat="1" ht="16.5" customHeight="1">
      <c r="A31" s="53">
        <v>3</v>
      </c>
      <c r="B31" s="56" t="s">
        <v>59</v>
      </c>
      <c r="C31" s="58">
        <v>5</v>
      </c>
      <c r="D31" s="74">
        <v>40177</v>
      </c>
      <c r="E31" s="75" t="s">
        <v>75</v>
      </c>
      <c r="F31" s="75" t="s">
        <v>76</v>
      </c>
      <c r="G31" s="58">
        <v>45</v>
      </c>
      <c r="H31" s="58">
        <f>G31</f>
        <v>45</v>
      </c>
      <c r="I31" s="58">
        <v>1235.7</v>
      </c>
      <c r="J31" s="58">
        <f>K31+L31</f>
        <v>20</v>
      </c>
      <c r="K31" s="58">
        <v>12</v>
      </c>
      <c r="L31" s="58">
        <v>8</v>
      </c>
      <c r="M31" s="58">
        <f>N31+O31</f>
        <v>1111.1799999999998</v>
      </c>
      <c r="N31" s="58">
        <v>672.92</v>
      </c>
      <c r="O31" s="58">
        <v>438.26</v>
      </c>
      <c r="P31" s="57">
        <f>Q31+R31+S31+T31</f>
        <v>32891514</v>
      </c>
      <c r="Q31" s="57">
        <v>20128081.199999999</v>
      </c>
      <c r="R31" s="57">
        <v>6353643.9000000004</v>
      </c>
      <c r="S31" s="57">
        <v>6353643.9000000004</v>
      </c>
      <c r="T31" s="57">
        <f>1.9*29550</f>
        <v>56145</v>
      </c>
      <c r="U31" s="20">
        <f>P31-Q31-R31-S31</f>
        <v>56145</v>
      </c>
      <c r="V31" s="21"/>
      <c r="W31" s="70"/>
    </row>
    <row r="32" spans="1:23" s="27" customFormat="1" ht="16.5" customHeight="1">
      <c r="A32" s="100" t="s">
        <v>77</v>
      </c>
      <c r="B32" s="101"/>
      <c r="C32" s="101"/>
      <c r="D32" s="101"/>
      <c r="E32" s="101"/>
      <c r="F32" s="102"/>
      <c r="G32" s="60">
        <f>SUM(G29:G31)</f>
        <v>133</v>
      </c>
      <c r="H32" s="60">
        <f t="shared" ref="H32:T32" si="8">SUM(H29:H31)</f>
        <v>133</v>
      </c>
      <c r="I32" s="60">
        <f t="shared" si="8"/>
        <v>2495.5299999999997</v>
      </c>
      <c r="J32" s="60">
        <f t="shared" si="8"/>
        <v>54</v>
      </c>
      <c r="K32" s="60">
        <f t="shared" si="8"/>
        <v>15</v>
      </c>
      <c r="L32" s="60">
        <f t="shared" si="8"/>
        <v>39</v>
      </c>
      <c r="M32" s="60">
        <f t="shared" si="8"/>
        <v>2125.83</v>
      </c>
      <c r="N32" s="60">
        <f t="shared" si="8"/>
        <v>746.61999999999989</v>
      </c>
      <c r="O32" s="60">
        <f t="shared" si="8"/>
        <v>1379.21</v>
      </c>
      <c r="P32" s="62">
        <f t="shared" si="8"/>
        <v>66387325.5</v>
      </c>
      <c r="Q32" s="62">
        <f t="shared" si="8"/>
        <v>38507603.5</v>
      </c>
      <c r="R32" s="62">
        <f t="shared" si="8"/>
        <v>12155336.5</v>
      </c>
      <c r="S32" s="62">
        <f t="shared" si="8"/>
        <v>12155336.5</v>
      </c>
      <c r="T32" s="62">
        <f t="shared" si="8"/>
        <v>3569049</v>
      </c>
      <c r="U32" s="25"/>
      <c r="V32" s="26"/>
      <c r="W32" s="70"/>
    </row>
    <row r="33" spans="1:23" s="24" customFormat="1" ht="16.5" customHeight="1">
      <c r="A33" s="97" t="s">
        <v>74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9"/>
      <c r="U33" s="20"/>
      <c r="V33" s="21"/>
      <c r="W33" s="71"/>
    </row>
    <row r="34" spans="1:23" s="24" customFormat="1" ht="27" customHeight="1">
      <c r="A34" s="53">
        <v>1</v>
      </c>
      <c r="B34" s="61" t="s">
        <v>91</v>
      </c>
      <c r="C34" s="58">
        <v>11</v>
      </c>
      <c r="D34" s="74">
        <v>40177</v>
      </c>
      <c r="E34" s="75" t="s">
        <v>76</v>
      </c>
      <c r="F34" s="75" t="s">
        <v>78</v>
      </c>
      <c r="G34" s="58">
        <v>33</v>
      </c>
      <c r="H34" s="58">
        <f t="shared" ref="H34:H44" si="9">G34</f>
        <v>33</v>
      </c>
      <c r="I34" s="58">
        <v>482.77</v>
      </c>
      <c r="J34" s="58">
        <f t="shared" ref="J34:J44" si="10">K34+L34</f>
        <v>10</v>
      </c>
      <c r="K34" s="58">
        <v>1</v>
      </c>
      <c r="L34" s="58">
        <v>9</v>
      </c>
      <c r="M34" s="58">
        <f t="shared" ref="M34:M44" si="11">N34+O34</f>
        <v>482.77</v>
      </c>
      <c r="N34" s="58">
        <v>35.5</v>
      </c>
      <c r="O34" s="58">
        <v>447.27</v>
      </c>
      <c r="P34" s="57">
        <f>Q34+R34+S34</f>
        <v>14765520.450000001</v>
      </c>
      <c r="Q34" s="57">
        <v>9125091.6400000006</v>
      </c>
      <c r="R34" s="57">
        <v>2820214.4</v>
      </c>
      <c r="S34" s="57">
        <v>2820214.41</v>
      </c>
      <c r="T34" s="65"/>
      <c r="U34" s="20">
        <f t="shared" ref="U34:U44" si="12">P34-Q34-R34-S34</f>
        <v>0</v>
      </c>
      <c r="V34" s="21"/>
      <c r="W34" s="70"/>
    </row>
    <row r="35" spans="1:23" s="24" customFormat="1" ht="16.5" customHeight="1">
      <c r="A35" s="53">
        <v>2</v>
      </c>
      <c r="B35" s="56" t="s">
        <v>56</v>
      </c>
      <c r="C35" s="58">
        <v>10</v>
      </c>
      <c r="D35" s="74">
        <v>40177</v>
      </c>
      <c r="E35" s="75" t="s">
        <v>76</v>
      </c>
      <c r="F35" s="75" t="s">
        <v>78</v>
      </c>
      <c r="G35" s="58">
        <v>41</v>
      </c>
      <c r="H35" s="58">
        <f t="shared" si="9"/>
        <v>41</v>
      </c>
      <c r="I35" s="59">
        <v>474.2</v>
      </c>
      <c r="J35" s="58">
        <f t="shared" si="10"/>
        <v>15</v>
      </c>
      <c r="K35" s="58">
        <v>3</v>
      </c>
      <c r="L35" s="58">
        <v>12</v>
      </c>
      <c r="M35" s="58">
        <f t="shared" si="11"/>
        <v>409.12</v>
      </c>
      <c r="N35" s="58">
        <v>96.83</v>
      </c>
      <c r="O35" s="58">
        <v>312.29000000000002</v>
      </c>
      <c r="P35" s="57">
        <f t="shared" ref="P35:P43" si="13">Q35+R35+S35</f>
        <v>12512935.199999999</v>
      </c>
      <c r="Q35" s="57">
        <v>7732993.96</v>
      </c>
      <c r="R35" s="57">
        <v>2389970.62</v>
      </c>
      <c r="S35" s="57">
        <v>2389970.62</v>
      </c>
      <c r="T35" s="66"/>
      <c r="U35" s="20">
        <f t="shared" si="12"/>
        <v>0</v>
      </c>
      <c r="V35" s="21"/>
      <c r="W35" s="70"/>
    </row>
    <row r="36" spans="1:23" s="24" customFormat="1" ht="16.5" customHeight="1">
      <c r="A36" s="53">
        <v>3</v>
      </c>
      <c r="B36" s="56" t="s">
        <v>64</v>
      </c>
      <c r="C36" s="58">
        <v>14</v>
      </c>
      <c r="D36" s="74">
        <v>40177</v>
      </c>
      <c r="E36" s="75" t="s">
        <v>76</v>
      </c>
      <c r="F36" s="75" t="s">
        <v>78</v>
      </c>
      <c r="G36" s="58">
        <v>34</v>
      </c>
      <c r="H36" s="58">
        <f t="shared" si="9"/>
        <v>34</v>
      </c>
      <c r="I36" s="58">
        <v>494.47</v>
      </c>
      <c r="J36" s="58">
        <f t="shared" si="10"/>
        <v>14</v>
      </c>
      <c r="K36" s="58">
        <v>10</v>
      </c>
      <c r="L36" s="58">
        <v>4</v>
      </c>
      <c r="M36" s="58">
        <f t="shared" si="11"/>
        <v>442.07</v>
      </c>
      <c r="N36" s="58">
        <v>310.87</v>
      </c>
      <c r="O36" s="59">
        <v>131.19999999999999</v>
      </c>
      <c r="P36" s="57">
        <f t="shared" si="13"/>
        <v>13520710.949999999</v>
      </c>
      <c r="Q36" s="57">
        <v>8355799.3600000003</v>
      </c>
      <c r="R36" s="57">
        <v>2582455.79</v>
      </c>
      <c r="S36" s="57">
        <v>2582455.7999999998</v>
      </c>
      <c r="T36" s="66"/>
      <c r="U36" s="20">
        <f t="shared" si="12"/>
        <v>0</v>
      </c>
      <c r="V36" s="21"/>
      <c r="W36" s="70"/>
    </row>
    <row r="37" spans="1:23" s="24" customFormat="1" ht="16.5" customHeight="1">
      <c r="A37" s="53">
        <v>4</v>
      </c>
      <c r="B37" s="56" t="s">
        <v>65</v>
      </c>
      <c r="C37" s="58">
        <v>13</v>
      </c>
      <c r="D37" s="74">
        <v>40177</v>
      </c>
      <c r="E37" s="75" t="s">
        <v>76</v>
      </c>
      <c r="F37" s="75" t="s">
        <v>78</v>
      </c>
      <c r="G37" s="58">
        <v>51</v>
      </c>
      <c r="H37" s="58">
        <f t="shared" si="9"/>
        <v>51</v>
      </c>
      <c r="I37" s="58">
        <v>769.94</v>
      </c>
      <c r="J37" s="58">
        <f t="shared" si="10"/>
        <v>22</v>
      </c>
      <c r="K37" s="58">
        <v>11</v>
      </c>
      <c r="L37" s="58">
        <v>11</v>
      </c>
      <c r="M37" s="59">
        <f t="shared" si="11"/>
        <v>623</v>
      </c>
      <c r="N37" s="58">
        <v>314.29000000000002</v>
      </c>
      <c r="O37" s="58">
        <v>308.70999999999998</v>
      </c>
      <c r="P37" s="57">
        <f t="shared" si="13"/>
        <v>19054455</v>
      </c>
      <c r="Q37" s="57">
        <v>11775653.199999999</v>
      </c>
      <c r="R37" s="57">
        <v>3639400.9</v>
      </c>
      <c r="S37" s="57">
        <v>3639400.9</v>
      </c>
      <c r="T37" s="66"/>
      <c r="U37" s="20">
        <f t="shared" si="12"/>
        <v>0</v>
      </c>
      <c r="V37" s="21"/>
      <c r="W37" s="70"/>
    </row>
    <row r="38" spans="1:23" s="24" customFormat="1" ht="16.5" customHeight="1">
      <c r="A38" s="53">
        <v>5</v>
      </c>
      <c r="B38" s="56" t="s">
        <v>66</v>
      </c>
      <c r="C38" s="58">
        <v>6</v>
      </c>
      <c r="D38" s="74">
        <v>40177</v>
      </c>
      <c r="E38" s="75" t="s">
        <v>76</v>
      </c>
      <c r="F38" s="75" t="s">
        <v>78</v>
      </c>
      <c r="G38" s="58">
        <v>22</v>
      </c>
      <c r="H38" s="58">
        <f t="shared" si="9"/>
        <v>22</v>
      </c>
      <c r="I38" s="58">
        <v>476.4</v>
      </c>
      <c r="J38" s="58">
        <f t="shared" si="10"/>
        <v>7</v>
      </c>
      <c r="K38" s="58">
        <v>4</v>
      </c>
      <c r="L38" s="58">
        <v>3</v>
      </c>
      <c r="M38" s="59">
        <f t="shared" si="11"/>
        <v>425.1</v>
      </c>
      <c r="N38" s="59">
        <v>237.1</v>
      </c>
      <c r="O38" s="59">
        <v>188</v>
      </c>
      <c r="P38" s="57">
        <f t="shared" si="13"/>
        <v>13001683.5</v>
      </c>
      <c r="Q38" s="57">
        <v>8035040.4000000004</v>
      </c>
      <c r="R38" s="57">
        <v>2483321.5499999998</v>
      </c>
      <c r="S38" s="57">
        <v>2483321.5499999998</v>
      </c>
      <c r="T38" s="66"/>
      <c r="U38" s="20">
        <f t="shared" si="12"/>
        <v>0</v>
      </c>
      <c r="V38" s="21"/>
      <c r="W38" s="70"/>
    </row>
    <row r="39" spans="1:23" s="24" customFormat="1" ht="16.5" customHeight="1">
      <c r="A39" s="53">
        <v>6</v>
      </c>
      <c r="B39" s="56" t="s">
        <v>86</v>
      </c>
      <c r="C39" s="58">
        <v>7</v>
      </c>
      <c r="D39" s="74">
        <v>40177</v>
      </c>
      <c r="E39" s="75" t="s">
        <v>76</v>
      </c>
      <c r="F39" s="75" t="s">
        <v>78</v>
      </c>
      <c r="G39" s="58">
        <v>18</v>
      </c>
      <c r="H39" s="58">
        <f t="shared" si="9"/>
        <v>18</v>
      </c>
      <c r="I39" s="58">
        <v>403.54</v>
      </c>
      <c r="J39" s="58">
        <f t="shared" si="10"/>
        <v>8</v>
      </c>
      <c r="K39" s="58">
        <v>5</v>
      </c>
      <c r="L39" s="58">
        <v>3</v>
      </c>
      <c r="M39" s="58">
        <f t="shared" si="11"/>
        <v>403.53999999999996</v>
      </c>
      <c r="N39" s="58">
        <v>238.14</v>
      </c>
      <c r="O39" s="59">
        <v>165.4</v>
      </c>
      <c r="P39" s="57">
        <f t="shared" si="13"/>
        <v>12342270.9</v>
      </c>
      <c r="Q39" s="57">
        <v>7627523.4199999999</v>
      </c>
      <c r="R39" s="57">
        <v>2357373.7400000002</v>
      </c>
      <c r="S39" s="57">
        <v>2357373.7400000002</v>
      </c>
      <c r="T39" s="66"/>
      <c r="U39" s="20">
        <f t="shared" si="12"/>
        <v>0</v>
      </c>
      <c r="V39" s="21"/>
      <c r="W39" s="70"/>
    </row>
    <row r="40" spans="1:23" s="24" customFormat="1" ht="16.5" customHeight="1">
      <c r="A40" s="53">
        <v>7</v>
      </c>
      <c r="B40" s="56" t="s">
        <v>87</v>
      </c>
      <c r="C40" s="58">
        <v>9</v>
      </c>
      <c r="D40" s="74">
        <v>40177</v>
      </c>
      <c r="E40" s="75" t="s">
        <v>76</v>
      </c>
      <c r="F40" s="75" t="s">
        <v>78</v>
      </c>
      <c r="G40" s="58">
        <v>15</v>
      </c>
      <c r="H40" s="58">
        <f t="shared" si="9"/>
        <v>15</v>
      </c>
      <c r="I40" s="58">
        <v>393.46</v>
      </c>
      <c r="J40" s="58">
        <f t="shared" si="10"/>
        <v>8</v>
      </c>
      <c r="K40" s="58">
        <v>2</v>
      </c>
      <c r="L40" s="58">
        <v>6</v>
      </c>
      <c r="M40" s="58">
        <f t="shared" si="11"/>
        <v>332.76</v>
      </c>
      <c r="N40" s="58">
        <v>92.3</v>
      </c>
      <c r="O40" s="58">
        <v>240.46</v>
      </c>
      <c r="P40" s="57">
        <f t="shared" si="13"/>
        <v>10177464.6</v>
      </c>
      <c r="Q40" s="57">
        <v>6289673.1200000001</v>
      </c>
      <c r="R40" s="57">
        <v>1943895.74</v>
      </c>
      <c r="S40" s="57">
        <v>1943895.74</v>
      </c>
      <c r="T40" s="66"/>
      <c r="U40" s="20">
        <f t="shared" si="12"/>
        <v>0</v>
      </c>
      <c r="V40" s="21"/>
      <c r="W40" s="70"/>
    </row>
    <row r="41" spans="1:23" s="24" customFormat="1" ht="16.5" customHeight="1">
      <c r="A41" s="53">
        <v>8</v>
      </c>
      <c r="B41" s="56" t="s">
        <v>60</v>
      </c>
      <c r="C41" s="58">
        <v>1</v>
      </c>
      <c r="D41" s="74">
        <v>40177</v>
      </c>
      <c r="E41" s="75" t="s">
        <v>76</v>
      </c>
      <c r="F41" s="75" t="s">
        <v>78</v>
      </c>
      <c r="G41" s="58">
        <v>24</v>
      </c>
      <c r="H41" s="58">
        <f t="shared" si="9"/>
        <v>24</v>
      </c>
      <c r="I41" s="58">
        <v>498.12</v>
      </c>
      <c r="J41" s="58">
        <f t="shared" si="10"/>
        <v>8</v>
      </c>
      <c r="K41" s="58">
        <v>8</v>
      </c>
      <c r="L41" s="58">
        <v>0</v>
      </c>
      <c r="M41" s="58">
        <f t="shared" si="11"/>
        <v>498.12</v>
      </c>
      <c r="N41" s="58">
        <v>498.12</v>
      </c>
      <c r="O41" s="59">
        <v>0</v>
      </c>
      <c r="P41" s="57">
        <f t="shared" si="13"/>
        <v>15235000.199999999</v>
      </c>
      <c r="Q41" s="57">
        <v>9415230.1199999992</v>
      </c>
      <c r="R41" s="57">
        <v>2909885.04</v>
      </c>
      <c r="S41" s="57">
        <v>2909885.04</v>
      </c>
      <c r="T41" s="66"/>
      <c r="U41" s="20">
        <f t="shared" si="12"/>
        <v>0</v>
      </c>
      <c r="V41" s="21"/>
      <c r="W41" s="70"/>
    </row>
    <row r="42" spans="1:23" s="24" customFormat="1" ht="16.5" customHeight="1">
      <c r="A42" s="53">
        <v>9</v>
      </c>
      <c r="B42" s="56" t="s">
        <v>61</v>
      </c>
      <c r="C42" s="58">
        <v>2</v>
      </c>
      <c r="D42" s="74">
        <v>40177</v>
      </c>
      <c r="E42" s="75" t="s">
        <v>76</v>
      </c>
      <c r="F42" s="75" t="s">
        <v>78</v>
      </c>
      <c r="G42" s="58">
        <v>21</v>
      </c>
      <c r="H42" s="58">
        <f t="shared" si="9"/>
        <v>21</v>
      </c>
      <c r="I42" s="59">
        <v>468.6</v>
      </c>
      <c r="J42" s="58">
        <f t="shared" si="10"/>
        <v>8</v>
      </c>
      <c r="K42" s="58">
        <v>6</v>
      </c>
      <c r="L42" s="58">
        <v>2</v>
      </c>
      <c r="M42" s="59">
        <f t="shared" si="11"/>
        <v>468.6</v>
      </c>
      <c r="N42" s="59">
        <v>353.8</v>
      </c>
      <c r="O42" s="59">
        <v>114.8</v>
      </c>
      <c r="P42" s="57">
        <f t="shared" si="13"/>
        <v>14332131</v>
      </c>
      <c r="Q42" s="57">
        <v>8857256.9600000009</v>
      </c>
      <c r="R42" s="57">
        <v>2737437.02</v>
      </c>
      <c r="S42" s="57">
        <v>2737437.02</v>
      </c>
      <c r="T42" s="66"/>
      <c r="U42" s="20">
        <f t="shared" si="12"/>
        <v>0</v>
      </c>
      <c r="V42" s="21"/>
      <c r="W42" s="70"/>
    </row>
    <row r="43" spans="1:23" s="24" customFormat="1" ht="16.5" customHeight="1">
      <c r="A43" s="53">
        <v>10</v>
      </c>
      <c r="B43" s="56" t="s">
        <v>62</v>
      </c>
      <c r="C43" s="58">
        <v>3</v>
      </c>
      <c r="D43" s="74">
        <v>40177</v>
      </c>
      <c r="E43" s="75" t="s">
        <v>76</v>
      </c>
      <c r="F43" s="75" t="s">
        <v>78</v>
      </c>
      <c r="G43" s="58">
        <v>30</v>
      </c>
      <c r="H43" s="58">
        <f t="shared" si="9"/>
        <v>30</v>
      </c>
      <c r="I43" s="58">
        <v>465.43</v>
      </c>
      <c r="J43" s="58">
        <f t="shared" si="10"/>
        <v>9</v>
      </c>
      <c r="K43" s="58">
        <v>6</v>
      </c>
      <c r="L43" s="58">
        <v>3</v>
      </c>
      <c r="M43" s="58">
        <f t="shared" si="11"/>
        <v>465.43</v>
      </c>
      <c r="N43" s="58">
        <v>348.13</v>
      </c>
      <c r="O43" s="59">
        <v>117.3</v>
      </c>
      <c r="P43" s="57">
        <f t="shared" si="13"/>
        <v>14235176.550000001</v>
      </c>
      <c r="Q43" s="57">
        <v>8797339.0999999996</v>
      </c>
      <c r="R43" s="57">
        <v>2718918.73</v>
      </c>
      <c r="S43" s="57">
        <v>2718918.72</v>
      </c>
      <c r="T43" s="66"/>
      <c r="U43" s="20">
        <f t="shared" si="12"/>
        <v>0</v>
      </c>
      <c r="V43" s="21"/>
      <c r="W43" s="70"/>
    </row>
    <row r="44" spans="1:23" s="24" customFormat="1" ht="16.5" customHeight="1">
      <c r="A44" s="53">
        <v>11</v>
      </c>
      <c r="B44" s="56" t="s">
        <v>63</v>
      </c>
      <c r="C44" s="58">
        <v>4</v>
      </c>
      <c r="D44" s="74">
        <v>40177</v>
      </c>
      <c r="E44" s="75" t="s">
        <v>76</v>
      </c>
      <c r="F44" s="75" t="s">
        <v>78</v>
      </c>
      <c r="G44" s="58">
        <v>17</v>
      </c>
      <c r="H44" s="58">
        <f t="shared" si="9"/>
        <v>17</v>
      </c>
      <c r="I44" s="59">
        <v>225.3</v>
      </c>
      <c r="J44" s="58">
        <f t="shared" si="10"/>
        <v>5</v>
      </c>
      <c r="K44" s="58">
        <v>1</v>
      </c>
      <c r="L44" s="58">
        <v>4</v>
      </c>
      <c r="M44" s="59">
        <f t="shared" si="11"/>
        <v>225.3</v>
      </c>
      <c r="N44" s="59">
        <v>41.7</v>
      </c>
      <c r="O44" s="59">
        <v>183.6</v>
      </c>
      <c r="P44" s="76">
        <f>Q44+R44+S44</f>
        <v>6890800.5</v>
      </c>
      <c r="Q44" s="57">
        <v>4258514.7</v>
      </c>
      <c r="R44" s="57">
        <v>1316142.8999999999</v>
      </c>
      <c r="S44" s="57">
        <v>1316142.8999999999</v>
      </c>
      <c r="T44" s="66"/>
      <c r="U44" s="20">
        <f t="shared" si="12"/>
        <v>0</v>
      </c>
      <c r="V44" s="21"/>
      <c r="W44" s="70"/>
    </row>
    <row r="45" spans="1:23" s="27" customFormat="1" ht="16.5" customHeight="1">
      <c r="A45" s="96" t="s">
        <v>67</v>
      </c>
      <c r="B45" s="96"/>
      <c r="C45" s="96"/>
      <c r="D45" s="96"/>
      <c r="E45" s="96"/>
      <c r="F45" s="96"/>
      <c r="G45" s="60">
        <f>SUM(G34:G44)</f>
        <v>306</v>
      </c>
      <c r="H45" s="60">
        <f t="shared" ref="H45:O45" si="14">SUM(H34:H44)</f>
        <v>306</v>
      </c>
      <c r="I45" s="60">
        <f t="shared" si="14"/>
        <v>5152.2300000000005</v>
      </c>
      <c r="J45" s="60">
        <f t="shared" si="14"/>
        <v>114</v>
      </c>
      <c r="K45" s="60">
        <f t="shared" si="14"/>
        <v>57</v>
      </c>
      <c r="L45" s="60">
        <f t="shared" si="14"/>
        <v>57</v>
      </c>
      <c r="M45" s="60">
        <f t="shared" si="14"/>
        <v>4775.8099999999995</v>
      </c>
      <c r="N45" s="60">
        <f t="shared" si="14"/>
        <v>2566.7800000000002</v>
      </c>
      <c r="O45" s="60">
        <f t="shared" si="14"/>
        <v>2209.0300000000002</v>
      </c>
      <c r="P45" s="62">
        <f>SUM(P34:P44)</f>
        <v>146068148.84999999</v>
      </c>
      <c r="Q45" s="62">
        <f>SUM(Q34:Q44)</f>
        <v>90270115.980000004</v>
      </c>
      <c r="R45" s="62">
        <f>SUM(R34:R44)</f>
        <v>27899016.429999996</v>
      </c>
      <c r="S45" s="62">
        <f>SUM(S34:S44)</f>
        <v>27899016.439999998</v>
      </c>
      <c r="T45" s="67"/>
      <c r="U45" s="25">
        <f>SUM(U41:U44)</f>
        <v>0</v>
      </c>
      <c r="V45" s="21"/>
      <c r="W45" s="70"/>
    </row>
    <row r="46" spans="1:23" s="27" customFormat="1" ht="16.5" customHeight="1">
      <c r="A46" s="96" t="s">
        <v>68</v>
      </c>
      <c r="B46" s="96"/>
      <c r="C46" s="96"/>
      <c r="D46" s="96"/>
      <c r="E46" s="96"/>
      <c r="F46" s="96"/>
      <c r="G46" s="63">
        <f>G27+G32+G45</f>
        <v>799</v>
      </c>
      <c r="H46" s="63">
        <f t="shared" ref="H46:T46" si="15">H27+H32+H45</f>
        <v>658</v>
      </c>
      <c r="I46" s="63">
        <f t="shared" si="15"/>
        <v>13314.400000000001</v>
      </c>
      <c r="J46" s="63">
        <f t="shared" si="15"/>
        <v>256</v>
      </c>
      <c r="K46" s="63">
        <f t="shared" si="15"/>
        <v>114</v>
      </c>
      <c r="L46" s="63">
        <f t="shared" si="15"/>
        <v>142</v>
      </c>
      <c r="M46" s="63">
        <f t="shared" si="15"/>
        <v>9787.8999999999978</v>
      </c>
      <c r="N46" s="63">
        <f t="shared" si="15"/>
        <v>4899.92</v>
      </c>
      <c r="O46" s="63">
        <f t="shared" si="15"/>
        <v>4887.9799999999996</v>
      </c>
      <c r="P46" s="64">
        <f t="shared" si="15"/>
        <v>306106220.85000002</v>
      </c>
      <c r="Q46" s="64">
        <f t="shared" si="15"/>
        <v>193241893.16000003</v>
      </c>
      <c r="R46" s="64">
        <f t="shared" si="15"/>
        <v>50457301.589999989</v>
      </c>
      <c r="S46" s="64">
        <f t="shared" si="15"/>
        <v>50476213.599999994</v>
      </c>
      <c r="T46" s="64">
        <f t="shared" si="15"/>
        <v>11930812.5</v>
      </c>
      <c r="U46" s="25"/>
      <c r="V46" s="26"/>
      <c r="W46" s="70"/>
    </row>
    <row r="47" spans="1:23">
      <c r="A47" s="1"/>
      <c r="P47" s="77"/>
    </row>
    <row r="48" spans="1:23">
      <c r="A48" s="1"/>
    </row>
    <row r="49" spans="1:20" s="9" customFormat="1" ht="15.75">
      <c r="A49" s="95"/>
      <c r="B49" s="95"/>
      <c r="C49" s="95"/>
      <c r="D49" s="95"/>
      <c r="E49" s="95"/>
      <c r="F49" s="95"/>
      <c r="G49" s="95"/>
      <c r="H49" s="95"/>
      <c r="I49" s="95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>
      <c r="A50" s="1"/>
    </row>
    <row r="51" spans="1:20" s="6" customFormat="1" ht="18.75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</row>
    <row r="52" spans="1:20">
      <c r="A52" s="1"/>
    </row>
  </sheetData>
  <mergeCells count="34">
    <mergeCell ref="A14:T14"/>
    <mergeCell ref="B9:B12"/>
    <mergeCell ref="A9:A12"/>
    <mergeCell ref="N10:O10"/>
    <mergeCell ref="C9:D10"/>
    <mergeCell ref="E9:E12"/>
    <mergeCell ref="M10:M11"/>
    <mergeCell ref="G9:G11"/>
    <mergeCell ref="C11:C12"/>
    <mergeCell ref="F9:F12"/>
    <mergeCell ref="Q10:T10"/>
    <mergeCell ref="D11:D12"/>
    <mergeCell ref="H9:H11"/>
    <mergeCell ref="J9:L9"/>
    <mergeCell ref="J10:J11"/>
    <mergeCell ref="I9:I11"/>
    <mergeCell ref="A51:K51"/>
    <mergeCell ref="A45:F45"/>
    <mergeCell ref="A46:F46"/>
    <mergeCell ref="A27:F27"/>
    <mergeCell ref="A49:I49"/>
    <mergeCell ref="A28:T28"/>
    <mergeCell ref="A32:F32"/>
    <mergeCell ref="A33:T33"/>
    <mergeCell ref="R1:S1"/>
    <mergeCell ref="R2:S2"/>
    <mergeCell ref="P10:P11"/>
    <mergeCell ref="K10:L10"/>
    <mergeCell ref="Q3:T3"/>
    <mergeCell ref="Q4:T4"/>
    <mergeCell ref="Q5:T5"/>
    <mergeCell ref="A7:T7"/>
    <mergeCell ref="M9:O9"/>
    <mergeCell ref="P9:T9"/>
  </mergeCells>
  <phoneticPr fontId="10" type="noConversion"/>
  <pageMargins left="0" right="0" top="0.35433070866141736" bottom="0.47244094488188981" header="0.31496062992125984" footer="0.31496062992125984"/>
  <pageSetup paperSize="9" scale="80" orientation="landscape" horizontalDpi="180" verticalDpi="180" r:id="rId1"/>
  <rowBreaks count="1" manualBreakCount="1">
    <brk id="3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53"/>
  <sheetViews>
    <sheetView view="pageBreakPreview" topLeftCell="A15" workbookViewId="0">
      <selection activeCell="K27" sqref="K27"/>
    </sheetView>
  </sheetViews>
  <sheetFormatPr defaultRowHeight="15"/>
  <cols>
    <col min="1" max="1" width="3.28515625" style="7" customWidth="1"/>
    <col min="2" max="2" width="22" style="7" customWidth="1"/>
    <col min="3" max="3" width="9.85546875" style="7" customWidth="1"/>
    <col min="4" max="4" width="9.140625" style="7"/>
    <col min="5" max="7" width="6" style="7" customWidth="1"/>
    <col min="8" max="8" width="10.140625" style="7" customWidth="1"/>
    <col min="9" max="9" width="14.85546875" style="7" customWidth="1"/>
    <col min="10" max="10" width="7.7109375" style="7" customWidth="1"/>
    <col min="11" max="11" width="3.85546875" style="7" customWidth="1"/>
    <col min="12" max="16" width="4.42578125" style="7" customWidth="1"/>
    <col min="17" max="17" width="14" style="7" customWidth="1"/>
    <col min="18" max="18" width="4.7109375" style="7" customWidth="1"/>
    <col min="19" max="19" width="7" style="7" customWidth="1"/>
    <col min="20" max="20" width="11" style="7" customWidth="1"/>
  </cols>
  <sheetData>
    <row r="1" spans="1:20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N1" s="46"/>
      <c r="P1" s="49"/>
      <c r="Q1" s="49"/>
      <c r="R1" s="49"/>
      <c r="S1" s="49" t="s">
        <v>84</v>
      </c>
    </row>
    <row r="2" spans="1:20" s="45" customFormat="1">
      <c r="A2" s="7"/>
      <c r="B2" s="7"/>
      <c r="C2" s="7"/>
      <c r="D2" s="7"/>
      <c r="E2" s="7"/>
      <c r="F2" s="7"/>
      <c r="G2" s="7"/>
      <c r="H2" s="7"/>
      <c r="I2" s="30"/>
      <c r="J2" s="7"/>
      <c r="K2" s="7"/>
      <c r="L2" s="7"/>
      <c r="M2" s="44"/>
      <c r="N2" s="44"/>
      <c r="O2" s="48"/>
      <c r="P2" s="48"/>
      <c r="Q2" s="48"/>
      <c r="R2" s="48"/>
      <c r="S2" s="7" t="s">
        <v>90</v>
      </c>
    </row>
    <row r="3" spans="1:20" s="45" customFormat="1" hidden="1">
      <c r="A3" s="7"/>
      <c r="B3" s="7"/>
      <c r="C3" s="7"/>
      <c r="D3" s="7"/>
      <c r="E3" s="7"/>
      <c r="F3" s="7"/>
      <c r="G3" s="7"/>
      <c r="H3" s="7"/>
      <c r="I3" s="30"/>
      <c r="J3" s="7"/>
      <c r="K3" s="7"/>
      <c r="L3" s="7"/>
      <c r="M3" s="44"/>
      <c r="N3" s="44"/>
      <c r="O3" s="48"/>
      <c r="P3" s="48"/>
      <c r="Q3" s="48"/>
      <c r="R3" s="48"/>
    </row>
    <row r="4" spans="1:20" s="45" customFormat="1" hidden="1">
      <c r="A4" s="7"/>
      <c r="B4" s="7"/>
      <c r="C4" s="7"/>
      <c r="D4" s="7"/>
      <c r="E4" s="7"/>
      <c r="F4" s="7"/>
      <c r="G4" s="7"/>
      <c r="H4" s="7"/>
      <c r="I4" s="30"/>
      <c r="J4" s="7"/>
      <c r="K4" s="7"/>
      <c r="L4" s="7"/>
      <c r="M4" s="44"/>
      <c r="N4" s="44"/>
      <c r="O4" s="48"/>
      <c r="P4" s="48"/>
      <c r="Q4" s="48"/>
      <c r="R4" s="48"/>
    </row>
    <row r="5" spans="1:20" s="45" customFormat="1" hidden="1">
      <c r="A5" s="7"/>
      <c r="B5" s="7"/>
      <c r="C5" s="7"/>
      <c r="D5" s="7"/>
      <c r="E5" s="7"/>
      <c r="F5" s="7"/>
      <c r="G5" s="7"/>
      <c r="H5" s="7"/>
      <c r="I5" s="30"/>
      <c r="J5" s="7"/>
      <c r="K5" s="7"/>
      <c r="L5" s="7"/>
      <c r="M5" s="7"/>
      <c r="N5" s="7"/>
      <c r="O5" s="7"/>
      <c r="P5" s="7"/>
      <c r="Q5" s="89"/>
      <c r="R5" s="89"/>
      <c r="S5" s="89"/>
      <c r="T5" s="89"/>
    </row>
    <row r="6" spans="1:20">
      <c r="I6" s="30"/>
    </row>
    <row r="7" spans="1:20" ht="15.75">
      <c r="A7" s="90" t="s">
        <v>30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13" customFormat="1" ht="76.5" customHeight="1">
      <c r="A9" s="91" t="s">
        <v>0</v>
      </c>
      <c r="B9" s="91" t="s">
        <v>1</v>
      </c>
      <c r="C9" s="116" t="s">
        <v>31</v>
      </c>
      <c r="D9" s="116"/>
      <c r="E9" s="115" t="s">
        <v>32</v>
      </c>
      <c r="F9" s="115"/>
      <c r="G9" s="115"/>
      <c r="H9" s="115" t="s">
        <v>33</v>
      </c>
      <c r="I9" s="115"/>
      <c r="J9" s="115"/>
      <c r="K9" s="115" t="s">
        <v>34</v>
      </c>
      <c r="L9" s="115"/>
      <c r="M9" s="115"/>
      <c r="N9" s="115" t="s">
        <v>35</v>
      </c>
      <c r="O9" s="115"/>
      <c r="P9" s="115"/>
      <c r="Q9" s="106" t="s">
        <v>36</v>
      </c>
      <c r="R9" s="87" t="s">
        <v>37</v>
      </c>
      <c r="S9" s="87" t="s">
        <v>38</v>
      </c>
      <c r="T9" s="87" t="s">
        <v>39</v>
      </c>
    </row>
    <row r="10" spans="1:20" ht="25.5">
      <c r="A10" s="91"/>
      <c r="B10" s="91"/>
      <c r="C10" s="106" t="s">
        <v>40</v>
      </c>
      <c r="D10" s="11" t="s">
        <v>41</v>
      </c>
      <c r="E10" s="106" t="s">
        <v>42</v>
      </c>
      <c r="F10" s="106" t="s">
        <v>43</v>
      </c>
      <c r="G10" s="87" t="s">
        <v>44</v>
      </c>
      <c r="H10" s="106" t="s">
        <v>42</v>
      </c>
      <c r="I10" s="106" t="s">
        <v>43</v>
      </c>
      <c r="J10" s="87" t="s">
        <v>44</v>
      </c>
      <c r="K10" s="106" t="s">
        <v>42</v>
      </c>
      <c r="L10" s="106" t="s">
        <v>43</v>
      </c>
      <c r="M10" s="87" t="s">
        <v>44</v>
      </c>
      <c r="N10" s="106" t="s">
        <v>42</v>
      </c>
      <c r="O10" s="106" t="s">
        <v>43</v>
      </c>
      <c r="P10" s="87" t="s">
        <v>44</v>
      </c>
      <c r="Q10" s="106"/>
      <c r="R10" s="87"/>
      <c r="S10" s="87"/>
      <c r="T10" s="87"/>
    </row>
    <row r="11" spans="1:20" ht="102">
      <c r="A11" s="91"/>
      <c r="B11" s="91"/>
      <c r="C11" s="106"/>
      <c r="D11" s="11" t="s">
        <v>15</v>
      </c>
      <c r="E11" s="106"/>
      <c r="F11" s="106"/>
      <c r="G11" s="87"/>
      <c r="H11" s="106"/>
      <c r="I11" s="106"/>
      <c r="J11" s="87"/>
      <c r="K11" s="106"/>
      <c r="L11" s="106"/>
      <c r="M11" s="87"/>
      <c r="N11" s="106"/>
      <c r="O11" s="106"/>
      <c r="P11" s="87"/>
      <c r="Q11" s="106"/>
      <c r="R11" s="87"/>
      <c r="S11" s="87"/>
      <c r="T11" s="87"/>
    </row>
    <row r="12" spans="1:20" ht="16.5" customHeight="1">
      <c r="A12" s="12"/>
      <c r="B12" s="12"/>
      <c r="C12" s="4" t="s">
        <v>21</v>
      </c>
      <c r="D12" s="4" t="s">
        <v>21</v>
      </c>
      <c r="E12" s="4" t="s">
        <v>21</v>
      </c>
      <c r="F12" s="4" t="s">
        <v>23</v>
      </c>
      <c r="G12" s="4" t="s">
        <v>23</v>
      </c>
      <c r="H12" s="4" t="s">
        <v>21</v>
      </c>
      <c r="I12" s="4" t="s">
        <v>23</v>
      </c>
      <c r="J12" s="4" t="s">
        <v>23</v>
      </c>
      <c r="K12" s="4" t="s">
        <v>21</v>
      </c>
      <c r="L12" s="4" t="s">
        <v>23</v>
      </c>
      <c r="M12" s="4" t="s">
        <v>23</v>
      </c>
      <c r="N12" s="4" t="s">
        <v>21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5" t="s">
        <v>23</v>
      </c>
    </row>
    <row r="13" spans="1:20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5">
        <v>20</v>
      </c>
    </row>
    <row r="14" spans="1:20" ht="16.5" customHeight="1">
      <c r="A14" s="112" t="s">
        <v>71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ht="16.5" customHeight="1">
      <c r="A15" s="4">
        <v>1</v>
      </c>
      <c r="B15" s="19" t="s">
        <v>24</v>
      </c>
      <c r="C15" s="78">
        <f ca="1">'Лист1 (изм)'!M15</f>
        <v>188.04000000000002</v>
      </c>
      <c r="D15" s="79">
        <f ca="1">'Лист1 (изм)'!N15</f>
        <v>26.8</v>
      </c>
      <c r="E15" s="4">
        <v>0</v>
      </c>
      <c r="F15" s="4">
        <v>0</v>
      </c>
      <c r="G15" s="4">
        <v>0</v>
      </c>
      <c r="H15" s="78">
        <f t="shared" ref="H15:H26" si="0">C15</f>
        <v>188.04000000000002</v>
      </c>
      <c r="I15" s="81">
        <f ca="1">'Лист1 (изм)'!P15</f>
        <v>5902021.5</v>
      </c>
      <c r="J15" s="4">
        <v>29550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81">
        <f>I15</f>
        <v>5902021.5</v>
      </c>
      <c r="R15" s="78">
        <v>0</v>
      </c>
      <c r="S15" s="78">
        <v>29550</v>
      </c>
      <c r="T15" s="83">
        <f t="shared" ref="T15:T26" si="1">S15*3/4</f>
        <v>22162.5</v>
      </c>
    </row>
    <row r="16" spans="1:20" ht="16.5" customHeight="1">
      <c r="A16" s="4">
        <v>2</v>
      </c>
      <c r="B16" s="23" t="s">
        <v>25</v>
      </c>
      <c r="C16" s="78">
        <f ca="1">'Лист1 (изм)'!M16</f>
        <v>387.02</v>
      </c>
      <c r="D16" s="78">
        <f ca="1">'Лист1 (изм)'!N16</f>
        <v>146.18</v>
      </c>
      <c r="E16" s="4">
        <v>0</v>
      </c>
      <c r="F16" s="4">
        <v>0</v>
      </c>
      <c r="G16" s="4">
        <v>0</v>
      </c>
      <c r="H16" s="78">
        <f t="shared" si="0"/>
        <v>387.02</v>
      </c>
      <c r="I16" s="81">
        <f ca="1">'Лист1 (изм)'!P16</f>
        <v>12891483.000000002</v>
      </c>
      <c r="J16" s="4">
        <v>29550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81">
        <f t="shared" ref="Q16:Q26" si="2">I16</f>
        <v>12891483.000000002</v>
      </c>
      <c r="R16" s="78">
        <v>0</v>
      </c>
      <c r="S16" s="78">
        <v>29550</v>
      </c>
      <c r="T16" s="83">
        <f t="shared" si="1"/>
        <v>22162.5</v>
      </c>
    </row>
    <row r="17" spans="1:20" ht="16.5" customHeight="1">
      <c r="A17" s="4">
        <v>3</v>
      </c>
      <c r="B17" s="19" t="s">
        <v>28</v>
      </c>
      <c r="C17" s="79">
        <f ca="1">'Лист1 (изм)'!M17</f>
        <v>143.4</v>
      </c>
      <c r="D17" s="79">
        <f ca="1">'Лист1 (изм)'!N17</f>
        <v>46.7</v>
      </c>
      <c r="E17" s="4">
        <v>0</v>
      </c>
      <c r="F17" s="4">
        <v>0</v>
      </c>
      <c r="G17" s="4">
        <v>0</v>
      </c>
      <c r="H17" s="79">
        <f t="shared" si="0"/>
        <v>143.4</v>
      </c>
      <c r="I17" s="81">
        <f ca="1">'Лист1 (изм)'!P17</f>
        <v>4237470</v>
      </c>
      <c r="J17" s="4">
        <v>29550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81">
        <f t="shared" si="2"/>
        <v>4237470</v>
      </c>
      <c r="R17" s="78">
        <v>0</v>
      </c>
      <c r="S17" s="78">
        <v>29550</v>
      </c>
      <c r="T17" s="83">
        <f t="shared" si="1"/>
        <v>22162.5</v>
      </c>
    </row>
    <row r="18" spans="1:20" ht="16.5" customHeight="1">
      <c r="A18" s="4">
        <v>4</v>
      </c>
      <c r="B18" s="19" t="s">
        <v>29</v>
      </c>
      <c r="C18" s="78">
        <f ca="1">'Лист1 (изм)'!M18</f>
        <v>693.55</v>
      </c>
      <c r="D18" s="78">
        <f ca="1">'Лист1 (изм)'!N18</f>
        <v>642.54999999999995</v>
      </c>
      <c r="E18" s="4">
        <v>0</v>
      </c>
      <c r="F18" s="4">
        <v>0</v>
      </c>
      <c r="G18" s="4">
        <v>0</v>
      </c>
      <c r="H18" s="79">
        <f t="shared" si="0"/>
        <v>693.55</v>
      </c>
      <c r="I18" s="81">
        <f ca="1">'Лист1 (изм)'!P18</f>
        <v>21691177.5</v>
      </c>
      <c r="J18" s="4">
        <v>29550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81">
        <f t="shared" si="2"/>
        <v>21691177.5</v>
      </c>
      <c r="R18" s="78">
        <v>0</v>
      </c>
      <c r="S18" s="78">
        <v>29550</v>
      </c>
      <c r="T18" s="83">
        <f t="shared" si="1"/>
        <v>22162.5</v>
      </c>
    </row>
    <row r="19" spans="1:20" ht="16.5" customHeight="1">
      <c r="A19" s="4">
        <v>5</v>
      </c>
      <c r="B19" s="19" t="s">
        <v>26</v>
      </c>
      <c r="C19" s="78">
        <f ca="1">'Лист1 (изм)'!M19</f>
        <v>473.87</v>
      </c>
      <c r="D19" s="79">
        <f ca="1">'Лист1 (изм)'!N19</f>
        <v>12.6</v>
      </c>
      <c r="E19" s="4">
        <v>0</v>
      </c>
      <c r="F19" s="4">
        <v>0</v>
      </c>
      <c r="G19" s="4">
        <v>0</v>
      </c>
      <c r="H19" s="79">
        <f t="shared" si="0"/>
        <v>473.87</v>
      </c>
      <c r="I19" s="81">
        <f ca="1">'Лист1 (изм)'!P19</f>
        <v>17891934</v>
      </c>
      <c r="J19" s="4">
        <v>29550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81">
        <f t="shared" si="2"/>
        <v>17891934</v>
      </c>
      <c r="R19" s="78">
        <v>0</v>
      </c>
      <c r="S19" s="78">
        <v>29550</v>
      </c>
      <c r="T19" s="83">
        <f t="shared" si="1"/>
        <v>22162.5</v>
      </c>
    </row>
    <row r="20" spans="1:20" ht="16.5" customHeight="1">
      <c r="A20" s="4">
        <v>6</v>
      </c>
      <c r="B20" s="19" t="s">
        <v>27</v>
      </c>
      <c r="C20" s="78">
        <f ca="1">'Лист1 (изм)'!M20</f>
        <v>670.62</v>
      </c>
      <c r="D20" s="78">
        <f ca="1">'Лист1 (изм)'!N20</f>
        <v>544.62</v>
      </c>
      <c r="E20" s="4">
        <v>0</v>
      </c>
      <c r="F20" s="4">
        <v>0</v>
      </c>
      <c r="G20" s="4">
        <v>0</v>
      </c>
      <c r="H20" s="79">
        <f t="shared" si="0"/>
        <v>670.62</v>
      </c>
      <c r="I20" s="81">
        <f ca="1">'Лист1 (изм)'!P20</f>
        <v>19997076</v>
      </c>
      <c r="J20" s="4">
        <v>29550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81">
        <f t="shared" si="2"/>
        <v>19997076</v>
      </c>
      <c r="R20" s="78">
        <v>0</v>
      </c>
      <c r="S20" s="78">
        <v>29550</v>
      </c>
      <c r="T20" s="83">
        <f t="shared" si="1"/>
        <v>22162.5</v>
      </c>
    </row>
    <row r="21" spans="1:20" ht="16.5" customHeight="1">
      <c r="A21" s="4">
        <v>7</v>
      </c>
      <c r="B21" s="19" t="s">
        <v>93</v>
      </c>
      <c r="C21" s="79">
        <f ca="1">'Лист1 (изм)'!M21</f>
        <v>60.2</v>
      </c>
      <c r="D21" s="79">
        <f ca="1">'Лист1 (изм)'!N21</f>
        <v>23.2</v>
      </c>
      <c r="E21" s="4">
        <v>0</v>
      </c>
      <c r="F21" s="4">
        <v>0</v>
      </c>
      <c r="G21" s="4">
        <v>0</v>
      </c>
      <c r="H21" s="79">
        <f t="shared" si="0"/>
        <v>60.2</v>
      </c>
      <c r="I21" s="81">
        <f ca="1">'Лист1 (изм)'!P21</f>
        <v>1920750</v>
      </c>
      <c r="J21" s="4">
        <v>29550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81">
        <f t="shared" si="2"/>
        <v>1920750</v>
      </c>
      <c r="R21" s="78">
        <v>0</v>
      </c>
      <c r="S21" s="78">
        <v>29550</v>
      </c>
      <c r="T21" s="83">
        <f t="shared" si="1"/>
        <v>22162.5</v>
      </c>
    </row>
    <row r="22" spans="1:20" ht="16.5" customHeight="1">
      <c r="A22" s="4">
        <v>8</v>
      </c>
      <c r="B22" s="19" t="s">
        <v>53</v>
      </c>
      <c r="C22" s="78">
        <f ca="1">'Лист1 (изм)'!M22</f>
        <v>159.07</v>
      </c>
      <c r="D22" s="78">
        <f ca="1">'Лист1 (изм)'!N22</f>
        <v>94.77</v>
      </c>
      <c r="E22" s="4">
        <v>0</v>
      </c>
      <c r="F22" s="4">
        <v>0</v>
      </c>
      <c r="G22" s="4">
        <v>0</v>
      </c>
      <c r="H22" s="79">
        <f t="shared" si="0"/>
        <v>159.07</v>
      </c>
      <c r="I22" s="81">
        <f ca="1">'Лист1 (изм)'!P22</f>
        <v>4700518.5</v>
      </c>
      <c r="J22" s="4">
        <v>29550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81">
        <f t="shared" si="2"/>
        <v>4700518.5</v>
      </c>
      <c r="R22" s="78">
        <v>0</v>
      </c>
      <c r="S22" s="78">
        <v>29550</v>
      </c>
      <c r="T22" s="83">
        <f t="shared" si="1"/>
        <v>22162.5</v>
      </c>
    </row>
    <row r="23" spans="1:20" ht="16.5" customHeight="1">
      <c r="A23" s="4">
        <v>9</v>
      </c>
      <c r="B23" s="28" t="s">
        <v>87</v>
      </c>
      <c r="C23" s="79">
        <f ca="1">'Лист1 (изм)'!M23</f>
        <v>25.5</v>
      </c>
      <c r="D23" s="78">
        <f ca="1">'Лист1 (изм)'!N23</f>
        <v>0</v>
      </c>
      <c r="E23" s="4">
        <v>0</v>
      </c>
      <c r="F23" s="4">
        <v>0</v>
      </c>
      <c r="G23" s="4">
        <v>0</v>
      </c>
      <c r="H23" s="79">
        <f>C23</f>
        <v>25.5</v>
      </c>
      <c r="I23" s="81">
        <f ca="1">'Лист1 (изм)'!P23</f>
        <v>836560.50000000012</v>
      </c>
      <c r="J23" s="4">
        <v>29551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81">
        <f>I23</f>
        <v>836560.50000000012</v>
      </c>
      <c r="R23" s="78">
        <v>0</v>
      </c>
      <c r="S23" s="78">
        <v>29550</v>
      </c>
      <c r="T23" s="83">
        <f t="shared" si="1"/>
        <v>22162.5</v>
      </c>
    </row>
    <row r="24" spans="1:20" ht="16.5" customHeight="1">
      <c r="A24" s="4">
        <v>10</v>
      </c>
      <c r="B24" s="28" t="s">
        <v>65</v>
      </c>
      <c r="C24" s="79">
        <f ca="1">'Лист1 (изм)'!M24</f>
        <v>17.7</v>
      </c>
      <c r="D24" s="79">
        <f ca="1">'Лист1 (изм)'!N24</f>
        <v>17.7</v>
      </c>
      <c r="E24" s="4">
        <v>0</v>
      </c>
      <c r="F24" s="4">
        <v>0</v>
      </c>
      <c r="G24" s="4">
        <v>0</v>
      </c>
      <c r="H24" s="79">
        <f t="shared" si="0"/>
        <v>17.7</v>
      </c>
      <c r="I24" s="81">
        <f ca="1">'Лист1 (изм)'!P24</f>
        <v>870543</v>
      </c>
      <c r="J24" s="4">
        <v>29550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81">
        <f t="shared" si="2"/>
        <v>870543</v>
      </c>
      <c r="R24" s="78">
        <v>0</v>
      </c>
      <c r="S24" s="78">
        <v>29550</v>
      </c>
      <c r="T24" s="83">
        <f t="shared" si="1"/>
        <v>22162.5</v>
      </c>
    </row>
    <row r="25" spans="1:20" ht="16.5" customHeight="1">
      <c r="A25" s="4">
        <v>11</v>
      </c>
      <c r="B25" s="28" t="s">
        <v>64</v>
      </c>
      <c r="C25" s="79">
        <f ca="1">'Лист1 (изм)'!M25</f>
        <v>31.4</v>
      </c>
      <c r="D25" s="79">
        <f ca="1">'Лист1 (изм)'!N25</f>
        <v>31.4</v>
      </c>
      <c r="E25" s="4">
        <v>0</v>
      </c>
      <c r="F25" s="4">
        <v>0</v>
      </c>
      <c r="G25" s="4">
        <v>0</v>
      </c>
      <c r="H25" s="79">
        <f t="shared" si="0"/>
        <v>31.4</v>
      </c>
      <c r="I25" s="81">
        <f ca="1">'Лист1 (изм)'!P25</f>
        <v>974854.5</v>
      </c>
      <c r="J25" s="4">
        <v>29550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81">
        <f t="shared" si="2"/>
        <v>974854.5</v>
      </c>
      <c r="R25" s="78">
        <v>0</v>
      </c>
      <c r="S25" s="78">
        <v>29550</v>
      </c>
      <c r="T25" s="83">
        <f t="shared" si="1"/>
        <v>22162.5</v>
      </c>
    </row>
    <row r="26" spans="1:20" ht="16.5" customHeight="1">
      <c r="A26" s="4">
        <v>12</v>
      </c>
      <c r="B26" s="28" t="s">
        <v>56</v>
      </c>
      <c r="C26" s="78">
        <f ca="1">'Лист1 (изм)'!M26</f>
        <v>35.89</v>
      </c>
      <c r="D26" s="78">
        <f ca="1">'Лист1 (изм)'!N26</f>
        <v>0</v>
      </c>
      <c r="E26" s="4">
        <v>0</v>
      </c>
      <c r="F26" s="4">
        <v>0</v>
      </c>
      <c r="G26" s="4">
        <v>0</v>
      </c>
      <c r="H26" s="78">
        <f t="shared" si="0"/>
        <v>35.89</v>
      </c>
      <c r="I26" s="81">
        <f ca="1">'Лист1 (изм)'!P26</f>
        <v>1736358</v>
      </c>
      <c r="J26" s="4">
        <v>29550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81">
        <f t="shared" si="2"/>
        <v>1736358</v>
      </c>
      <c r="R26" s="78">
        <v>0</v>
      </c>
      <c r="S26" s="78">
        <v>29550</v>
      </c>
      <c r="T26" s="83">
        <f t="shared" si="1"/>
        <v>22162.5</v>
      </c>
    </row>
    <row r="27" spans="1:20" s="34" customFormat="1" ht="16.5" customHeight="1">
      <c r="A27" s="113" t="s">
        <v>51</v>
      </c>
      <c r="B27" s="113"/>
      <c r="C27" s="80">
        <f ca="1">SUM(C15:C26)</f>
        <v>2886.2599999999993</v>
      </c>
      <c r="D27" s="80">
        <f ca="1">SUM(D15:D26)</f>
        <v>1586.5200000000002</v>
      </c>
      <c r="E27" s="32">
        <v>0</v>
      </c>
      <c r="F27" s="32">
        <v>0</v>
      </c>
      <c r="G27" s="32">
        <v>0</v>
      </c>
      <c r="H27" s="80">
        <f>SUM(H15:H26)</f>
        <v>2886.2599999999993</v>
      </c>
      <c r="I27" s="80">
        <f ca="1">SUM(I15:I26)</f>
        <v>93650746.5</v>
      </c>
      <c r="J27" s="32" t="s">
        <v>50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80">
        <f>SUM(Q15:Q26)</f>
        <v>93650746.5</v>
      </c>
      <c r="R27" s="32">
        <v>0</v>
      </c>
      <c r="S27" s="33" t="s">
        <v>50</v>
      </c>
      <c r="T27" s="33" t="s">
        <v>50</v>
      </c>
    </row>
    <row r="28" spans="1:20" s="34" customFormat="1" ht="16.5" customHeight="1">
      <c r="A28" s="114">
        <v>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ht="16.5" customHeight="1">
      <c r="A29" s="4">
        <v>1</v>
      </c>
      <c r="B29" s="28" t="s">
        <v>57</v>
      </c>
      <c r="C29" s="78">
        <f ca="1">'Лист1 (изм)'!M29</f>
        <v>468.68</v>
      </c>
      <c r="D29" s="79">
        <f ca="1">'Лист1 (изм)'!N29</f>
        <v>49.3</v>
      </c>
      <c r="E29" s="4">
        <v>0</v>
      </c>
      <c r="F29" s="4">
        <v>0</v>
      </c>
      <c r="G29" s="4">
        <v>0</v>
      </c>
      <c r="H29" s="78">
        <f>C29</f>
        <v>468.68</v>
      </c>
      <c r="I29" s="81">
        <f ca="1">'Лист1 (изм)'!P29</f>
        <v>16300075.5</v>
      </c>
      <c r="J29" s="78">
        <v>29550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81">
        <f>I29</f>
        <v>16300075.5</v>
      </c>
      <c r="R29" s="78">
        <v>0</v>
      </c>
      <c r="S29" s="78">
        <v>29550</v>
      </c>
      <c r="T29" s="83">
        <f>S29*3/4</f>
        <v>22162.5</v>
      </c>
    </row>
    <row r="30" spans="1:20" ht="16.5" customHeight="1">
      <c r="A30" s="4">
        <v>2</v>
      </c>
      <c r="B30" s="28" t="s">
        <v>58</v>
      </c>
      <c r="C30" s="78">
        <f ca="1">'Лист1 (изм)'!M30</f>
        <v>545.97</v>
      </c>
      <c r="D30" s="79">
        <f ca="1">'Лист1 (изм)'!N30</f>
        <v>24.4</v>
      </c>
      <c r="E30" s="4">
        <v>0</v>
      </c>
      <c r="F30" s="4">
        <v>0</v>
      </c>
      <c r="G30" s="4">
        <v>0</v>
      </c>
      <c r="H30" s="78">
        <f>C30</f>
        <v>545.97</v>
      </c>
      <c r="I30" s="81">
        <f ca="1">'Лист1 (изм)'!P30</f>
        <v>17195736</v>
      </c>
      <c r="J30" s="78">
        <v>29550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81">
        <f>I30</f>
        <v>17195736</v>
      </c>
      <c r="R30" s="78">
        <v>0</v>
      </c>
      <c r="S30" s="78">
        <v>29550</v>
      </c>
      <c r="T30" s="83">
        <f>S30*3/4</f>
        <v>22162.5</v>
      </c>
    </row>
    <row r="31" spans="1:20" ht="16.5" customHeight="1">
      <c r="A31" s="4">
        <v>3</v>
      </c>
      <c r="B31" s="28" t="s">
        <v>59</v>
      </c>
      <c r="C31" s="78">
        <f ca="1">'Лист1 (изм)'!M31</f>
        <v>1111.1799999999998</v>
      </c>
      <c r="D31" s="78">
        <f ca="1">'Лист1 (изм)'!N31</f>
        <v>672.92</v>
      </c>
      <c r="E31" s="4">
        <v>0</v>
      </c>
      <c r="F31" s="4">
        <v>0</v>
      </c>
      <c r="G31" s="4">
        <v>0</v>
      </c>
      <c r="H31" s="78">
        <f>C31</f>
        <v>1111.1799999999998</v>
      </c>
      <c r="I31" s="81">
        <f ca="1">'Лист1 (изм)'!P31</f>
        <v>32891514</v>
      </c>
      <c r="J31" s="78">
        <v>29550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81">
        <f>I31</f>
        <v>32891514</v>
      </c>
      <c r="R31" s="78">
        <v>0</v>
      </c>
      <c r="S31" s="78">
        <v>29550</v>
      </c>
      <c r="T31" s="83">
        <f>S31*3/4</f>
        <v>22162.5</v>
      </c>
    </row>
    <row r="32" spans="1:20" s="40" customFormat="1" ht="16.5" customHeight="1">
      <c r="A32" s="113" t="s">
        <v>79</v>
      </c>
      <c r="B32" s="113"/>
      <c r="C32" s="84">
        <f ca="1">SUM(C29:C31)</f>
        <v>2125.83</v>
      </c>
      <c r="D32" s="84">
        <f t="shared" ref="D32:R32" si="3">SUM(D29:D31)</f>
        <v>746.61999999999989</v>
      </c>
      <c r="E32" s="41">
        <f t="shared" si="3"/>
        <v>0</v>
      </c>
      <c r="F32" s="41">
        <f t="shared" si="3"/>
        <v>0</v>
      </c>
      <c r="G32" s="41">
        <f t="shared" si="3"/>
        <v>0</v>
      </c>
      <c r="H32" s="41">
        <f t="shared" si="3"/>
        <v>2125.83</v>
      </c>
      <c r="I32" s="42">
        <f t="shared" si="3"/>
        <v>66387325.5</v>
      </c>
      <c r="J32" s="41" t="s">
        <v>50</v>
      </c>
      <c r="K32" s="41">
        <f t="shared" si="3"/>
        <v>0</v>
      </c>
      <c r="L32" s="41">
        <f t="shared" si="3"/>
        <v>0</v>
      </c>
      <c r="M32" s="41">
        <f t="shared" si="3"/>
        <v>0</v>
      </c>
      <c r="N32" s="41">
        <f t="shared" si="3"/>
        <v>0</v>
      </c>
      <c r="O32" s="41">
        <f t="shared" si="3"/>
        <v>0</v>
      </c>
      <c r="P32" s="41">
        <f t="shared" si="3"/>
        <v>0</v>
      </c>
      <c r="Q32" s="85">
        <f t="shared" si="3"/>
        <v>66387325.5</v>
      </c>
      <c r="R32" s="41">
        <f t="shared" si="3"/>
        <v>0</v>
      </c>
      <c r="S32" s="41" t="s">
        <v>50</v>
      </c>
      <c r="T32" s="41" t="s">
        <v>50</v>
      </c>
    </row>
    <row r="33" spans="1:20" s="34" customFormat="1" ht="16.5" customHeight="1">
      <c r="A33" s="114" t="s">
        <v>74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1:20" ht="16.5" customHeight="1">
      <c r="A34" s="4">
        <v>1</v>
      </c>
      <c r="B34" s="28" t="s">
        <v>56</v>
      </c>
      <c r="C34" s="79">
        <f ca="1">'Лист1 (изм)'!M35</f>
        <v>409.12</v>
      </c>
      <c r="D34" s="79">
        <f ca="1">'Лист1 (изм)'!N35</f>
        <v>96.83</v>
      </c>
      <c r="E34" s="4">
        <v>0</v>
      </c>
      <c r="F34" s="4">
        <v>0</v>
      </c>
      <c r="G34" s="4">
        <v>0</v>
      </c>
      <c r="H34" s="78">
        <f>C34</f>
        <v>409.12</v>
      </c>
      <c r="I34" s="81">
        <f ca="1">'Лист1 (изм)'!P35</f>
        <v>12512935.199999999</v>
      </c>
      <c r="J34" s="78">
        <v>29550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81">
        <f>I34</f>
        <v>12512935.199999999</v>
      </c>
      <c r="R34" s="78">
        <v>0</v>
      </c>
      <c r="S34" s="78">
        <v>30585</v>
      </c>
      <c r="T34" s="83">
        <f>S34*3/4</f>
        <v>22938.75</v>
      </c>
    </row>
    <row r="35" spans="1:20" ht="16.5" customHeight="1">
      <c r="A35" s="4">
        <v>2</v>
      </c>
      <c r="B35" s="28" t="s">
        <v>86</v>
      </c>
      <c r="C35" s="79">
        <f ca="1">'Лист1 (изм)'!M39</f>
        <v>403.53999999999996</v>
      </c>
      <c r="D35" s="79">
        <f ca="1">'Лист1 (изм)'!N39</f>
        <v>238.14</v>
      </c>
      <c r="E35" s="4">
        <v>0</v>
      </c>
      <c r="F35" s="4">
        <v>0</v>
      </c>
      <c r="G35" s="4">
        <v>0</v>
      </c>
      <c r="H35" s="78">
        <f t="shared" ref="H35:H44" si="4">C35</f>
        <v>403.53999999999996</v>
      </c>
      <c r="I35" s="81">
        <f ca="1">'Лист1 (изм)'!P39</f>
        <v>12342270.9</v>
      </c>
      <c r="J35" s="78">
        <v>29550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81">
        <f>I35</f>
        <v>12342270.9</v>
      </c>
      <c r="R35" s="78">
        <v>0</v>
      </c>
      <c r="S35" s="78">
        <v>30585</v>
      </c>
      <c r="T35" s="83">
        <f>S35*3/4</f>
        <v>22938.75</v>
      </c>
    </row>
    <row r="36" spans="1:20" ht="16.5" customHeight="1">
      <c r="A36" s="4">
        <v>3</v>
      </c>
      <c r="B36" s="28" t="s">
        <v>87</v>
      </c>
      <c r="C36" s="79">
        <f ca="1">'Лист1 (изм)'!M40</f>
        <v>332.76</v>
      </c>
      <c r="D36" s="79">
        <f ca="1">'Лист1 (изм)'!N40</f>
        <v>92.3</v>
      </c>
      <c r="E36" s="4">
        <v>0</v>
      </c>
      <c r="F36" s="4">
        <v>0</v>
      </c>
      <c r="G36" s="4">
        <v>0</v>
      </c>
      <c r="H36" s="78">
        <f t="shared" si="4"/>
        <v>332.76</v>
      </c>
      <c r="I36" s="81">
        <f ca="1">'Лист1 (изм)'!P40</f>
        <v>10177464.6</v>
      </c>
      <c r="J36" s="78">
        <v>29550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81">
        <f>I36</f>
        <v>10177464.6</v>
      </c>
      <c r="R36" s="78">
        <v>0</v>
      </c>
      <c r="S36" s="78">
        <v>30585</v>
      </c>
      <c r="T36" s="83">
        <f>S36*3/4</f>
        <v>22938.75</v>
      </c>
    </row>
    <row r="37" spans="1:20" ht="16.5" customHeight="1">
      <c r="A37" s="4">
        <v>4</v>
      </c>
      <c r="B37" s="28" t="s">
        <v>60</v>
      </c>
      <c r="C37" s="79">
        <f ca="1">'Лист1 (изм)'!M41</f>
        <v>498.12</v>
      </c>
      <c r="D37" s="79">
        <f ca="1">'Лист1 (изм)'!N41</f>
        <v>498.12</v>
      </c>
      <c r="E37" s="4">
        <v>0</v>
      </c>
      <c r="F37" s="4">
        <v>0</v>
      </c>
      <c r="G37" s="4">
        <v>0</v>
      </c>
      <c r="H37" s="78">
        <f t="shared" si="4"/>
        <v>498.12</v>
      </c>
      <c r="I37" s="81">
        <f ca="1">'Лист1 (изм)'!P41</f>
        <v>15235000.199999999</v>
      </c>
      <c r="J37" s="78">
        <v>29550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81">
        <f t="shared" ref="Q37:Q44" si="5">I37</f>
        <v>15235000.199999999</v>
      </c>
      <c r="R37" s="78">
        <v>0</v>
      </c>
      <c r="S37" s="78">
        <v>30585</v>
      </c>
      <c r="T37" s="83">
        <f>S37*3/4</f>
        <v>22938.75</v>
      </c>
    </row>
    <row r="38" spans="1:20" ht="16.5" customHeight="1">
      <c r="A38" s="4">
        <v>5</v>
      </c>
      <c r="B38" s="28" t="s">
        <v>61</v>
      </c>
      <c r="C38" s="79">
        <f ca="1">'Лист1 (изм)'!M42</f>
        <v>468.6</v>
      </c>
      <c r="D38" s="79">
        <f ca="1">'Лист1 (изм)'!N42</f>
        <v>353.8</v>
      </c>
      <c r="E38" s="4">
        <v>0</v>
      </c>
      <c r="F38" s="4">
        <v>0</v>
      </c>
      <c r="G38" s="4">
        <v>0</v>
      </c>
      <c r="H38" s="78">
        <f t="shared" si="4"/>
        <v>468.6</v>
      </c>
      <c r="I38" s="81">
        <f ca="1">'Лист1 (изм)'!P42</f>
        <v>14332131</v>
      </c>
      <c r="J38" s="78">
        <v>29550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81">
        <f t="shared" si="5"/>
        <v>14332131</v>
      </c>
      <c r="R38" s="78">
        <v>0</v>
      </c>
      <c r="S38" s="78">
        <v>30585</v>
      </c>
      <c r="T38" s="83">
        <f>S38*3/4</f>
        <v>22938.75</v>
      </c>
    </row>
    <row r="39" spans="1:20" ht="16.5" customHeight="1">
      <c r="A39" s="4">
        <v>6</v>
      </c>
      <c r="B39" s="28" t="s">
        <v>62</v>
      </c>
      <c r="C39" s="79">
        <f ca="1">'Лист1 (изм)'!M43</f>
        <v>465.43</v>
      </c>
      <c r="D39" s="79">
        <f ca="1">'Лист1 (изм)'!N43</f>
        <v>348.13</v>
      </c>
      <c r="E39" s="4">
        <v>0</v>
      </c>
      <c r="F39" s="4">
        <v>0</v>
      </c>
      <c r="G39" s="4">
        <v>0</v>
      </c>
      <c r="H39" s="78">
        <f t="shared" si="4"/>
        <v>465.43</v>
      </c>
      <c r="I39" s="81">
        <f ca="1">'Лист1 (изм)'!P43</f>
        <v>14235176.550000001</v>
      </c>
      <c r="J39" s="78">
        <v>29550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81">
        <f t="shared" si="5"/>
        <v>14235176.550000001</v>
      </c>
      <c r="R39" s="78">
        <v>0</v>
      </c>
      <c r="S39" s="78">
        <v>30585</v>
      </c>
      <c r="T39" s="83">
        <f t="shared" ref="T39:T44" si="6">S39*3/4</f>
        <v>22938.75</v>
      </c>
    </row>
    <row r="40" spans="1:20" ht="16.5" customHeight="1">
      <c r="A40" s="4">
        <v>7</v>
      </c>
      <c r="B40" s="28" t="s">
        <v>63</v>
      </c>
      <c r="C40" s="79">
        <f ca="1">'Лист1 (изм)'!M44</f>
        <v>225.3</v>
      </c>
      <c r="D40" s="79">
        <f ca="1">'Лист1 (изм)'!N44</f>
        <v>41.7</v>
      </c>
      <c r="E40" s="4">
        <v>0</v>
      </c>
      <c r="F40" s="4">
        <v>0</v>
      </c>
      <c r="G40" s="4">
        <v>0</v>
      </c>
      <c r="H40" s="78">
        <f t="shared" si="4"/>
        <v>225.3</v>
      </c>
      <c r="I40" s="81">
        <f ca="1">'Лист1 (изм)'!P44</f>
        <v>6890800.5</v>
      </c>
      <c r="J40" s="78">
        <v>29550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81">
        <f t="shared" si="5"/>
        <v>6890800.5</v>
      </c>
      <c r="R40" s="78">
        <v>0</v>
      </c>
      <c r="S40" s="78">
        <v>30585</v>
      </c>
      <c r="T40" s="83">
        <f t="shared" si="6"/>
        <v>22938.75</v>
      </c>
    </row>
    <row r="41" spans="1:20" ht="16.5" customHeight="1">
      <c r="A41" s="4">
        <v>8</v>
      </c>
      <c r="B41" s="28" t="s">
        <v>91</v>
      </c>
      <c r="C41" s="79">
        <f ca="1">'Лист1 (изм)'!M34</f>
        <v>482.77</v>
      </c>
      <c r="D41" s="79">
        <f ca="1">'Лист1 (изм)'!N34</f>
        <v>35.5</v>
      </c>
      <c r="E41" s="4">
        <v>0</v>
      </c>
      <c r="F41" s="4">
        <v>0</v>
      </c>
      <c r="G41" s="4">
        <v>0</v>
      </c>
      <c r="H41" s="78">
        <f t="shared" si="4"/>
        <v>482.77</v>
      </c>
      <c r="I41" s="81">
        <f ca="1">'Лист1 (изм)'!P34</f>
        <v>14765520.450000001</v>
      </c>
      <c r="J41" s="78">
        <v>29550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81">
        <f t="shared" si="5"/>
        <v>14765520.450000001</v>
      </c>
      <c r="R41" s="78">
        <v>0</v>
      </c>
      <c r="S41" s="78">
        <v>30585</v>
      </c>
      <c r="T41" s="83">
        <f t="shared" si="6"/>
        <v>22938.75</v>
      </c>
    </row>
    <row r="42" spans="1:20" ht="16.5" customHeight="1">
      <c r="A42" s="4">
        <v>9</v>
      </c>
      <c r="B42" s="28" t="s">
        <v>64</v>
      </c>
      <c r="C42" s="79">
        <f ca="1">'Лист1 (изм)'!M36</f>
        <v>442.07</v>
      </c>
      <c r="D42" s="79">
        <f ca="1">'Лист1 (изм)'!N36</f>
        <v>310.87</v>
      </c>
      <c r="E42" s="4">
        <v>0</v>
      </c>
      <c r="F42" s="4">
        <v>0</v>
      </c>
      <c r="G42" s="4">
        <v>0</v>
      </c>
      <c r="H42" s="78">
        <f t="shared" si="4"/>
        <v>442.07</v>
      </c>
      <c r="I42" s="81">
        <f ca="1">'Лист1 (изм)'!P36</f>
        <v>13520710.949999999</v>
      </c>
      <c r="J42" s="78">
        <v>29550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81">
        <f t="shared" si="5"/>
        <v>13520710.949999999</v>
      </c>
      <c r="R42" s="78">
        <v>0</v>
      </c>
      <c r="S42" s="78">
        <v>30585</v>
      </c>
      <c r="T42" s="83">
        <f t="shared" si="6"/>
        <v>22938.75</v>
      </c>
    </row>
    <row r="43" spans="1:20" ht="16.5" customHeight="1">
      <c r="A43" s="4">
        <v>10</v>
      </c>
      <c r="B43" s="28" t="s">
        <v>65</v>
      </c>
      <c r="C43" s="79">
        <f ca="1">'Лист1 (изм)'!M37</f>
        <v>623</v>
      </c>
      <c r="D43" s="79">
        <f ca="1">'Лист1 (изм)'!N37</f>
        <v>314.29000000000002</v>
      </c>
      <c r="E43" s="4">
        <v>0</v>
      </c>
      <c r="F43" s="4">
        <v>0</v>
      </c>
      <c r="G43" s="4">
        <v>0</v>
      </c>
      <c r="H43" s="78">
        <f t="shared" si="4"/>
        <v>623</v>
      </c>
      <c r="I43" s="81">
        <f ca="1">'Лист1 (изм)'!P37</f>
        <v>19054455</v>
      </c>
      <c r="J43" s="78">
        <v>29550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81">
        <f t="shared" si="5"/>
        <v>19054455</v>
      </c>
      <c r="R43" s="78">
        <v>0</v>
      </c>
      <c r="S43" s="78">
        <v>30585</v>
      </c>
      <c r="T43" s="83">
        <f t="shared" si="6"/>
        <v>22938.75</v>
      </c>
    </row>
    <row r="44" spans="1:20" ht="16.5" customHeight="1">
      <c r="A44" s="4">
        <v>11</v>
      </c>
      <c r="B44" s="28" t="s">
        <v>66</v>
      </c>
      <c r="C44" s="79">
        <f ca="1">'Лист1 (изм)'!M38</f>
        <v>425.1</v>
      </c>
      <c r="D44" s="79">
        <f ca="1">'Лист1 (изм)'!N38</f>
        <v>237.1</v>
      </c>
      <c r="E44" s="4">
        <v>0</v>
      </c>
      <c r="F44" s="4">
        <v>0</v>
      </c>
      <c r="G44" s="4">
        <v>0</v>
      </c>
      <c r="H44" s="78">
        <f t="shared" si="4"/>
        <v>425.1</v>
      </c>
      <c r="I44" s="81">
        <f ca="1">'Лист1 (изм)'!P38</f>
        <v>13001683.5</v>
      </c>
      <c r="J44" s="78">
        <v>29550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81">
        <f t="shared" si="5"/>
        <v>13001683.5</v>
      </c>
      <c r="R44" s="78">
        <v>0</v>
      </c>
      <c r="S44" s="78">
        <v>30585</v>
      </c>
      <c r="T44" s="83">
        <f t="shared" si="6"/>
        <v>22938.75</v>
      </c>
    </row>
    <row r="45" spans="1:20" s="34" customFormat="1" ht="16.5" customHeight="1">
      <c r="A45" s="113" t="s">
        <v>80</v>
      </c>
      <c r="B45" s="113"/>
      <c r="C45" s="80">
        <f>SUM(C34:C44)</f>
        <v>4775.8100000000004</v>
      </c>
      <c r="D45" s="80">
        <f t="shared" ref="D45:I45" si="7">SUM(D34:D44)</f>
        <v>2566.7800000000002</v>
      </c>
      <c r="E45" s="33">
        <f t="shared" si="7"/>
        <v>0</v>
      </c>
      <c r="F45" s="33">
        <f t="shared" si="7"/>
        <v>0</v>
      </c>
      <c r="G45" s="33">
        <f t="shared" si="7"/>
        <v>0</v>
      </c>
      <c r="H45" s="80">
        <f t="shared" si="7"/>
        <v>4775.8100000000004</v>
      </c>
      <c r="I45" s="82">
        <f t="shared" si="7"/>
        <v>146068148.85000002</v>
      </c>
      <c r="J45" s="33" t="s">
        <v>50</v>
      </c>
      <c r="K45" s="33">
        <f t="shared" ref="K45:R45" si="8">SUM(K37:K44)</f>
        <v>0</v>
      </c>
      <c r="L45" s="33">
        <f t="shared" si="8"/>
        <v>0</v>
      </c>
      <c r="M45" s="33">
        <f t="shared" si="8"/>
        <v>0</v>
      </c>
      <c r="N45" s="33">
        <f t="shared" si="8"/>
        <v>0</v>
      </c>
      <c r="O45" s="33">
        <f t="shared" si="8"/>
        <v>0</v>
      </c>
      <c r="P45" s="33">
        <f t="shared" si="8"/>
        <v>0</v>
      </c>
      <c r="Q45" s="82">
        <f>SUM(Q34:Q44)</f>
        <v>146068148.85000002</v>
      </c>
      <c r="R45" s="33">
        <f t="shared" si="8"/>
        <v>0</v>
      </c>
      <c r="S45" s="33" t="s">
        <v>50</v>
      </c>
      <c r="T45" s="33" t="s">
        <v>50</v>
      </c>
    </row>
    <row r="46" spans="1:20" s="34" customFormat="1" ht="28.5" customHeight="1">
      <c r="A46" s="113" t="s">
        <v>52</v>
      </c>
      <c r="B46" s="113"/>
      <c r="C46" s="80">
        <f>C27+C32+C45</f>
        <v>9787.9</v>
      </c>
      <c r="D46" s="80">
        <f t="shared" ref="D46:R46" si="9">D27+D32+D45</f>
        <v>4899.92</v>
      </c>
      <c r="E46" s="33">
        <f t="shared" si="9"/>
        <v>0</v>
      </c>
      <c r="F46" s="33">
        <f t="shared" si="9"/>
        <v>0</v>
      </c>
      <c r="G46" s="33">
        <f t="shared" si="9"/>
        <v>0</v>
      </c>
      <c r="H46" s="80">
        <f t="shared" si="9"/>
        <v>9787.9</v>
      </c>
      <c r="I46" s="82">
        <f t="shared" si="9"/>
        <v>306106220.85000002</v>
      </c>
      <c r="J46" s="33" t="s">
        <v>50</v>
      </c>
      <c r="K46" s="33">
        <f t="shared" si="9"/>
        <v>0</v>
      </c>
      <c r="L46" s="33">
        <f t="shared" si="9"/>
        <v>0</v>
      </c>
      <c r="M46" s="33">
        <f t="shared" si="9"/>
        <v>0</v>
      </c>
      <c r="N46" s="33">
        <f t="shared" si="9"/>
        <v>0</v>
      </c>
      <c r="O46" s="33">
        <f t="shared" si="9"/>
        <v>0</v>
      </c>
      <c r="P46" s="33">
        <f t="shared" si="9"/>
        <v>0</v>
      </c>
      <c r="Q46" s="82">
        <f t="shared" si="9"/>
        <v>306106220.85000002</v>
      </c>
      <c r="R46" s="33">
        <f t="shared" si="9"/>
        <v>0</v>
      </c>
      <c r="S46" s="33" t="s">
        <v>50</v>
      </c>
      <c r="T46" s="33" t="s">
        <v>50</v>
      </c>
    </row>
    <row r="49" spans="1:20" s="9" customFormat="1" ht="15.75">
      <c r="A49" s="95"/>
      <c r="B49" s="95"/>
      <c r="C49" s="95"/>
      <c r="D49" s="95"/>
      <c r="E49" s="95"/>
      <c r="F49" s="95"/>
      <c r="G49" s="95"/>
      <c r="H49" s="95"/>
      <c r="I49" s="95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3" spans="1:20" s="6" customFormat="1" ht="18.75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</row>
  </sheetData>
  <mergeCells count="35">
    <mergeCell ref="S9:S11"/>
    <mergeCell ref="A9:A11"/>
    <mergeCell ref="O10:O11"/>
    <mergeCell ref="C10:C11"/>
    <mergeCell ref="K9:M9"/>
    <mergeCell ref="C9:D9"/>
    <mergeCell ref="H10:H11"/>
    <mergeCell ref="E10:E11"/>
    <mergeCell ref="R9:R11"/>
    <mergeCell ref="I10:I11"/>
    <mergeCell ref="Q5:T5"/>
    <mergeCell ref="A7:T7"/>
    <mergeCell ref="Q9:Q11"/>
    <mergeCell ref="J10:J11"/>
    <mergeCell ref="T9:T11"/>
    <mergeCell ref="G10:G11"/>
    <mergeCell ref="B9:B11"/>
    <mergeCell ref="K10:K11"/>
    <mergeCell ref="H9:J9"/>
    <mergeCell ref="N9:P9"/>
    <mergeCell ref="P10:P11"/>
    <mergeCell ref="E9:G9"/>
    <mergeCell ref="L10:L11"/>
    <mergeCell ref="M10:M11"/>
    <mergeCell ref="N10:N11"/>
    <mergeCell ref="F10:F11"/>
    <mergeCell ref="A14:T14"/>
    <mergeCell ref="A53:K53"/>
    <mergeCell ref="A46:B46"/>
    <mergeCell ref="A45:B45"/>
    <mergeCell ref="A49:I49"/>
    <mergeCell ref="A27:B27"/>
    <mergeCell ref="A33:T33"/>
    <mergeCell ref="A32:B32"/>
    <mergeCell ref="A28:T28"/>
  </mergeCells>
  <phoneticPr fontId="10" type="noConversion"/>
  <pageMargins left="0.11811023622047245" right="0.11811023622047245" top="0.74803149606299213" bottom="0.9055118110236221" header="0.31496062992125984" footer="0.31496062992125984"/>
  <pageSetup paperSize="9" scale="90" orientation="landscape" horizontalDpi="180" verticalDpi="180" r:id="rId1"/>
  <rowBreaks count="1" manualBreakCount="1">
    <brk id="2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topLeftCell="C1" zoomScaleSheetLayoutView="100" workbookViewId="0">
      <selection activeCell="M13" sqref="M13"/>
    </sheetView>
  </sheetViews>
  <sheetFormatPr defaultRowHeight="15"/>
  <cols>
    <col min="1" max="1" width="4.42578125" customWidth="1"/>
    <col min="2" max="2" width="24.140625" customWidth="1"/>
  </cols>
  <sheetData>
    <row r="1" spans="1:20" ht="15" customHeight="1">
      <c r="B1" s="15"/>
      <c r="C1" s="15"/>
      <c r="D1" s="15"/>
      <c r="E1" s="15"/>
      <c r="F1" s="15"/>
      <c r="G1" s="15"/>
      <c r="H1" s="15"/>
      <c r="I1" s="15"/>
      <c r="K1" s="49"/>
      <c r="L1" s="49"/>
      <c r="M1" s="49" t="s">
        <v>85</v>
      </c>
      <c r="N1" s="7"/>
      <c r="O1" s="7"/>
    </row>
    <row r="2" spans="1:20" s="45" customFormat="1">
      <c r="A2" s="7"/>
      <c r="B2" s="7"/>
      <c r="C2" s="7"/>
      <c r="D2" s="7"/>
      <c r="E2" s="7"/>
      <c r="F2" s="7"/>
      <c r="G2" s="7"/>
      <c r="H2" s="7"/>
      <c r="I2" s="30"/>
      <c r="K2" s="48"/>
      <c r="L2" s="48"/>
      <c r="M2" s="48" t="s">
        <v>90</v>
      </c>
      <c r="P2" s="44"/>
      <c r="R2" s="44"/>
      <c r="S2" s="44"/>
      <c r="T2" s="44"/>
    </row>
    <row r="3" spans="1:20" s="45" customFormat="1">
      <c r="A3" s="7"/>
      <c r="B3" s="7"/>
      <c r="C3" s="7"/>
      <c r="D3" s="7"/>
      <c r="E3" s="7"/>
      <c r="F3" s="7"/>
      <c r="G3" s="7"/>
      <c r="H3" s="7"/>
      <c r="I3" s="30"/>
      <c r="J3" s="48"/>
      <c r="K3" s="48"/>
      <c r="L3" s="48"/>
      <c r="M3" s="48"/>
      <c r="P3" s="44"/>
      <c r="R3" s="44"/>
      <c r="S3" s="44"/>
      <c r="T3" s="44"/>
    </row>
    <row r="4" spans="1:20" s="45" customFormat="1">
      <c r="A4" s="7"/>
      <c r="B4" s="7"/>
      <c r="C4" s="7"/>
      <c r="D4" s="7"/>
      <c r="E4" s="7"/>
      <c r="F4" s="7"/>
      <c r="G4" s="7"/>
      <c r="H4" s="7"/>
      <c r="I4" s="30"/>
      <c r="J4" s="48"/>
      <c r="K4" s="48"/>
      <c r="L4" s="48"/>
      <c r="M4" s="48"/>
      <c r="P4" s="44"/>
      <c r="R4" s="44"/>
      <c r="S4" s="44"/>
      <c r="T4" s="44"/>
    </row>
    <row r="5" spans="1:20" s="45" customFormat="1">
      <c r="A5" s="7"/>
      <c r="B5" s="7"/>
      <c r="C5" s="7"/>
      <c r="D5" s="7"/>
      <c r="E5" s="7"/>
      <c r="F5" s="7"/>
      <c r="G5" s="7"/>
      <c r="H5" s="7"/>
      <c r="I5" s="30"/>
      <c r="J5" s="7"/>
      <c r="K5" s="89"/>
      <c r="L5" s="89"/>
      <c r="M5" s="89"/>
      <c r="N5" s="89"/>
      <c r="O5" s="7"/>
      <c r="P5" s="7"/>
      <c r="R5" s="7"/>
      <c r="S5" s="7"/>
      <c r="T5" s="7"/>
    </row>
    <row r="6" spans="1:20" s="45" customFormat="1">
      <c r="A6" s="7"/>
      <c r="B6" s="7"/>
      <c r="C6" s="7"/>
      <c r="D6" s="7"/>
      <c r="E6" s="7"/>
      <c r="F6" s="7"/>
      <c r="G6" s="7"/>
      <c r="H6" s="7"/>
      <c r="I6" s="30"/>
      <c r="J6" s="7"/>
      <c r="K6" s="7"/>
      <c r="L6" s="7"/>
      <c r="M6" s="7"/>
      <c r="N6" s="7"/>
      <c r="O6" s="7"/>
      <c r="P6" s="7"/>
      <c r="R6" s="7"/>
      <c r="S6" s="7"/>
      <c r="T6" s="7"/>
    </row>
    <row r="7" spans="1:20" ht="15.75" customHeight="1">
      <c r="A7" s="117" t="s">
        <v>94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47"/>
    </row>
    <row r="8" spans="1:2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0" ht="20.25" customHeight="1">
      <c r="A9" s="114" t="s">
        <v>0</v>
      </c>
      <c r="B9" s="114" t="s">
        <v>45</v>
      </c>
      <c r="C9" s="118" t="s">
        <v>46</v>
      </c>
      <c r="D9" s="118"/>
      <c r="E9" s="118"/>
      <c r="F9" s="118"/>
      <c r="G9" s="118" t="s">
        <v>47</v>
      </c>
      <c r="H9" s="118"/>
      <c r="I9" s="118"/>
      <c r="J9" s="118"/>
      <c r="K9" s="118" t="s">
        <v>48</v>
      </c>
      <c r="L9" s="118"/>
      <c r="M9" s="118"/>
      <c r="N9" s="118"/>
      <c r="O9" s="17"/>
    </row>
    <row r="10" spans="1:20" ht="36" customHeight="1">
      <c r="A10" s="114"/>
      <c r="B10" s="114"/>
      <c r="C10" s="32" t="s">
        <v>72</v>
      </c>
      <c r="D10" s="32" t="s">
        <v>73</v>
      </c>
      <c r="E10" s="32" t="s">
        <v>81</v>
      </c>
      <c r="F10" s="32" t="s">
        <v>10</v>
      </c>
      <c r="G10" s="32" t="s">
        <v>72</v>
      </c>
      <c r="H10" s="32" t="s">
        <v>73</v>
      </c>
      <c r="I10" s="32" t="s">
        <v>81</v>
      </c>
      <c r="J10" s="32" t="s">
        <v>10</v>
      </c>
      <c r="K10" s="32" t="s">
        <v>72</v>
      </c>
      <c r="L10" s="32" t="s">
        <v>73</v>
      </c>
      <c r="M10" s="32" t="s">
        <v>81</v>
      </c>
      <c r="N10" s="32" t="s">
        <v>10</v>
      </c>
      <c r="O10" s="17"/>
    </row>
    <row r="11" spans="1:20" ht="16.5" customHeight="1">
      <c r="A11" s="114"/>
      <c r="B11" s="114"/>
      <c r="C11" s="33" t="s">
        <v>21</v>
      </c>
      <c r="D11" s="33" t="s">
        <v>21</v>
      </c>
      <c r="E11" s="33" t="s">
        <v>21</v>
      </c>
      <c r="F11" s="33" t="s">
        <v>21</v>
      </c>
      <c r="G11" s="33" t="s">
        <v>22</v>
      </c>
      <c r="H11" s="33" t="s">
        <v>22</v>
      </c>
      <c r="I11" s="33" t="s">
        <v>22</v>
      </c>
      <c r="J11" s="33" t="s">
        <v>22</v>
      </c>
      <c r="K11" s="33" t="s">
        <v>20</v>
      </c>
      <c r="L11" s="33" t="s">
        <v>20</v>
      </c>
      <c r="M11" s="33" t="s">
        <v>20</v>
      </c>
      <c r="N11" s="33" t="s">
        <v>20</v>
      </c>
      <c r="O11" s="17"/>
    </row>
    <row r="12" spans="1:20" ht="16.5" customHeight="1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5">
        <v>11</v>
      </c>
      <c r="L12" s="35">
        <v>12</v>
      </c>
      <c r="M12" s="35">
        <v>13</v>
      </c>
      <c r="N12" s="35">
        <v>14</v>
      </c>
      <c r="O12" s="17"/>
    </row>
    <row r="13" spans="1:20" ht="16.5" customHeight="1">
      <c r="A13" s="38"/>
      <c r="B13" s="43" t="s">
        <v>49</v>
      </c>
      <c r="C13" s="36">
        <f ca="1">'Лист1 (изм)'!M27</f>
        <v>2886.2599999999993</v>
      </c>
      <c r="D13" s="36">
        <f ca="1">'Лист1 (изм)'!M32</f>
        <v>2125.83</v>
      </c>
      <c r="E13" s="36">
        <f ca="1">'Лист1 (изм)'!M45</f>
        <v>4775.8099999999995</v>
      </c>
      <c r="F13" s="36">
        <f ca="1">C13+D13+E13</f>
        <v>9787.8999999999978</v>
      </c>
      <c r="G13" s="36">
        <f ca="1">'Лист1 (изм)'!J27</f>
        <v>88</v>
      </c>
      <c r="H13" s="36">
        <f ca="1">'Лист1 (изм)'!J32</f>
        <v>54</v>
      </c>
      <c r="I13" s="36">
        <f ca="1">'Лист1 (изм)'!J45</f>
        <v>114</v>
      </c>
      <c r="J13" s="36">
        <f ca="1">G13+H13+I13</f>
        <v>256</v>
      </c>
      <c r="K13" s="36">
        <f ca="1">'Лист1 (изм)'!H27</f>
        <v>219</v>
      </c>
      <c r="L13" s="36">
        <f ca="1">'Лист1 (изм)'!H32</f>
        <v>133</v>
      </c>
      <c r="M13" s="36">
        <f ca="1">'Лист1 (изм)'!H45</f>
        <v>306</v>
      </c>
      <c r="N13" s="36">
        <f>K13+L13+M13</f>
        <v>658</v>
      </c>
      <c r="O13" s="17"/>
    </row>
    <row r="14" spans="1:20" ht="16.5" customHeight="1">
      <c r="A14" s="35">
        <v>1</v>
      </c>
      <c r="B14" s="43" t="s">
        <v>69</v>
      </c>
      <c r="C14" s="36">
        <f>C13</f>
        <v>2886.2599999999993</v>
      </c>
      <c r="D14" s="36">
        <f t="shared" ref="D14:N14" si="0">D13</f>
        <v>2125.83</v>
      </c>
      <c r="E14" s="36">
        <f t="shared" si="0"/>
        <v>4775.8099999999995</v>
      </c>
      <c r="F14" s="36">
        <f t="shared" si="0"/>
        <v>9787.8999999999978</v>
      </c>
      <c r="G14" s="36">
        <f t="shared" si="0"/>
        <v>88</v>
      </c>
      <c r="H14" s="36">
        <f t="shared" si="0"/>
        <v>54</v>
      </c>
      <c r="I14" s="36">
        <f t="shared" si="0"/>
        <v>114</v>
      </c>
      <c r="J14" s="36">
        <f t="shared" si="0"/>
        <v>256</v>
      </c>
      <c r="K14" s="36">
        <f t="shared" si="0"/>
        <v>219</v>
      </c>
      <c r="L14" s="36">
        <f t="shared" si="0"/>
        <v>133</v>
      </c>
      <c r="M14" s="36">
        <f t="shared" si="0"/>
        <v>306</v>
      </c>
      <c r="N14" s="36">
        <f t="shared" si="0"/>
        <v>658</v>
      </c>
      <c r="O14" s="17" t="s">
        <v>95</v>
      </c>
    </row>
    <row r="15" spans="1:20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20" s="9" customFormat="1" ht="15.75">
      <c r="A17" s="95"/>
      <c r="B17" s="95"/>
      <c r="C17" s="95"/>
      <c r="D17" s="95"/>
      <c r="E17" s="95"/>
      <c r="F17" s="95"/>
      <c r="G17" s="95"/>
      <c r="H17" s="95"/>
      <c r="I17" s="39"/>
      <c r="J17" s="37"/>
      <c r="K17" s="37"/>
      <c r="L17" s="37"/>
      <c r="M17" s="37"/>
      <c r="N17" s="37"/>
      <c r="O17" s="37"/>
      <c r="P17" s="37"/>
      <c r="R17" s="37"/>
      <c r="S17" s="37"/>
      <c r="T17" s="37"/>
    </row>
    <row r="20" spans="1:20" s="6" customFormat="1" ht="18.7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</row>
  </sheetData>
  <mergeCells count="9">
    <mergeCell ref="A20:K20"/>
    <mergeCell ref="A17:H17"/>
    <mergeCell ref="K5:N5"/>
    <mergeCell ref="A7:N7"/>
    <mergeCell ref="A9:A11"/>
    <mergeCell ref="B9:B11"/>
    <mergeCell ref="C9:F9"/>
    <mergeCell ref="G9:J9"/>
    <mergeCell ref="K9:N9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95" fitToHeight="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 (изм)</vt:lpstr>
      <vt:lpstr>Лист2</vt:lpstr>
      <vt:lpstr>Лист3</vt:lpstr>
      <vt:lpstr>Лист3!RANGE_A1_Q25</vt:lpstr>
      <vt:lpstr>'Лист1 (изм)'!Область_печати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2015-01-27T09:19:40Z</cp:lastPrinted>
  <dcterms:created xsi:type="dcterms:W3CDTF">2006-09-28T05:33:49Z</dcterms:created>
  <dcterms:modified xsi:type="dcterms:W3CDTF">2015-01-28T02:38:09Z</dcterms:modified>
</cp:coreProperties>
</file>